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acu-my.sharepoint.com/personal/kysimpson_acu_edu_au/Documents/kysimpson/Web Updates.2022 June/Complete/"/>
    </mc:Choice>
  </mc:AlternateContent>
  <xr:revisionPtr revIDLastSave="1" documentId="8_{D28CF731-5F43-40C6-BC9E-C38248E2F512}" xr6:coauthVersionLast="47" xr6:coauthVersionMax="47" xr10:uidLastSave="{15101B77-28A0-488B-BF83-493F84F56434}"/>
  <workbookProtection workbookAlgorithmName="SHA-512" workbookHashValue="jCMtll+qpjrQZjjRr6tzk5lyuMsxt3nCEZPt/batlwQ9vxVLYtKX+C4BH55AB5gXbm09Ds/jryzYBpXWUH5vzA==" workbookSaltValue="0VvbXKz9aDIbMpL5l3W7YQ==" workbookSpinCount="100000" lockStructure="1"/>
  <bookViews>
    <workbookView xWindow="28680" yWindow="-5970" windowWidth="29040" windowHeight="15840" xr2:uid="{6D1D959B-0BF7-49A2-92D2-BFBC363E307C}"/>
  </bookViews>
  <sheets>
    <sheet name="Calc" sheetId="1" r:id="rId1"/>
    <sheet name="Salary Rates" sheetId="3" r:id="rId2"/>
    <sheet name="HRS = WK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M32" i="3"/>
  <c r="N32" i="3" s="1"/>
  <c r="M30" i="3"/>
  <c r="N30" i="3" s="1"/>
  <c r="M29" i="3"/>
  <c r="N29" i="3" s="1"/>
  <c r="M28" i="3"/>
  <c r="L28" i="3" s="1"/>
  <c r="M27" i="3"/>
  <c r="N27" i="3" s="1"/>
  <c r="M25" i="3"/>
  <c r="N25" i="3" s="1"/>
  <c r="M24" i="3"/>
  <c r="N24" i="3" s="1"/>
  <c r="M23" i="3"/>
  <c r="N23" i="3" s="1"/>
  <c r="L23" i="3"/>
  <c r="M22" i="3"/>
  <c r="N22" i="3" s="1"/>
  <c r="M20" i="3"/>
  <c r="N20" i="3" s="1"/>
  <c r="M19" i="3"/>
  <c r="N19" i="3" s="1"/>
  <c r="M18" i="3"/>
  <c r="L18" i="3" s="1"/>
  <c r="M17" i="3"/>
  <c r="N17" i="3" s="1"/>
  <c r="M16" i="3"/>
  <c r="N16" i="3" s="1"/>
  <c r="M15" i="3"/>
  <c r="N15" i="3" s="1"/>
  <c r="M13" i="3"/>
  <c r="N13" i="3" s="1"/>
  <c r="L13" i="3"/>
  <c r="M12" i="3"/>
  <c r="N12" i="3" s="1"/>
  <c r="M11" i="3"/>
  <c r="N11" i="3" s="1"/>
  <c r="M10" i="3"/>
  <c r="N10" i="3" s="1"/>
  <c r="M9" i="3"/>
  <c r="N9" i="3" s="1"/>
  <c r="L9" i="3"/>
  <c r="M8" i="3"/>
  <c r="N8" i="3" s="1"/>
  <c r="M7" i="3"/>
  <c r="N7" i="3" s="1"/>
  <c r="M6" i="3"/>
  <c r="N6" i="3" s="1"/>
  <c r="N18" i="3" l="1"/>
  <c r="N28" i="3"/>
  <c r="L6" i="3"/>
  <c r="L10" i="3"/>
  <c r="L15" i="3"/>
  <c r="L19" i="3"/>
  <c r="L24" i="3"/>
  <c r="L29" i="3"/>
  <c r="L7" i="3"/>
  <c r="L11" i="3"/>
  <c r="L16" i="3"/>
  <c r="L20" i="3"/>
  <c r="L25" i="3"/>
  <c r="L30" i="3"/>
  <c r="L8" i="3"/>
  <c r="L12" i="3"/>
  <c r="L17" i="3"/>
  <c r="L22" i="3"/>
  <c r="L27" i="3"/>
  <c r="L32" i="3"/>
  <c r="E54" i="3"/>
  <c r="F54" i="3" s="1"/>
  <c r="E53" i="3"/>
  <c r="F53" i="3" s="1"/>
  <c r="E52" i="3"/>
  <c r="F52" i="3" s="1"/>
  <c r="E51" i="3"/>
  <c r="F51" i="3" s="1"/>
  <c r="D51" i="3"/>
  <c r="E50" i="3"/>
  <c r="F50" i="3" s="1"/>
  <c r="D50" i="3"/>
  <c r="E49" i="3"/>
  <c r="F49" i="3" s="1"/>
  <c r="E48" i="3"/>
  <c r="F48" i="3" s="1"/>
  <c r="E46" i="3"/>
  <c r="F46" i="3" s="1"/>
  <c r="D46" i="3"/>
  <c r="E45" i="3"/>
  <c r="F45" i="3" s="1"/>
  <c r="D45" i="3"/>
  <c r="E44" i="3"/>
  <c r="F44" i="3" s="1"/>
  <c r="E42" i="3"/>
  <c r="F42" i="3" s="1"/>
  <c r="E41" i="3"/>
  <c r="F41" i="3" s="1"/>
  <c r="D41" i="3"/>
  <c r="E40" i="3"/>
  <c r="F40" i="3" s="1"/>
  <c r="D40" i="3"/>
  <c r="E39" i="3"/>
  <c r="F39" i="3" s="1"/>
  <c r="E37" i="3"/>
  <c r="F37" i="3" s="1"/>
  <c r="E36" i="3"/>
  <c r="D36" i="3" s="1"/>
  <c r="E35" i="3"/>
  <c r="F35" i="3" s="1"/>
  <c r="D35" i="3"/>
  <c r="E34" i="3"/>
  <c r="F34" i="3" s="1"/>
  <c r="E32" i="3"/>
  <c r="F32" i="3" s="1"/>
  <c r="E31" i="3"/>
  <c r="F31" i="3" s="1"/>
  <c r="D31" i="3"/>
  <c r="E30" i="3"/>
  <c r="F30" i="3" s="1"/>
  <c r="D30" i="3"/>
  <c r="E29" i="3"/>
  <c r="F29" i="3" s="1"/>
  <c r="E27" i="3"/>
  <c r="F27" i="3" s="1"/>
  <c r="E26" i="3"/>
  <c r="F26" i="3" s="1"/>
  <c r="D26" i="3"/>
  <c r="E25" i="3"/>
  <c r="F25" i="3" s="1"/>
  <c r="D25" i="3"/>
  <c r="E24" i="3"/>
  <c r="F24" i="3" s="1"/>
  <c r="E22" i="3"/>
  <c r="F22" i="3" s="1"/>
  <c r="E21" i="3"/>
  <c r="F21" i="3" s="1"/>
  <c r="D21" i="3"/>
  <c r="E20" i="3"/>
  <c r="F20" i="3" s="1"/>
  <c r="D20" i="3"/>
  <c r="E19" i="3"/>
  <c r="F19" i="3" s="1"/>
  <c r="E17" i="3"/>
  <c r="F17" i="3" s="1"/>
  <c r="E16" i="3"/>
  <c r="F16" i="3" s="1"/>
  <c r="D16" i="3"/>
  <c r="E15" i="3"/>
  <c r="F15" i="3" s="1"/>
  <c r="D15" i="3"/>
  <c r="E14" i="3"/>
  <c r="F14" i="3" s="1"/>
  <c r="E12" i="3"/>
  <c r="F12" i="3" s="1"/>
  <c r="E11" i="3"/>
  <c r="F11" i="3" s="1"/>
  <c r="D11" i="3"/>
  <c r="E10" i="3"/>
  <c r="F10" i="3" s="1"/>
  <c r="D10" i="3"/>
  <c r="E8" i="3"/>
  <c r="F8" i="3" s="1"/>
  <c r="E7" i="3"/>
  <c r="F7" i="3" s="1"/>
  <c r="E6" i="3"/>
  <c r="F6" i="3" s="1"/>
  <c r="D6" i="3"/>
  <c r="F36" i="3" l="1"/>
  <c r="D7" i="3"/>
  <c r="D12" i="3"/>
  <c r="D17" i="3"/>
  <c r="D22" i="3"/>
  <c r="D27" i="3"/>
  <c r="D32" i="3"/>
  <c r="D37" i="3"/>
  <c r="D42" i="3"/>
  <c r="D48" i="3"/>
  <c r="D52" i="3"/>
  <c r="D8" i="3"/>
  <c r="D14" i="3"/>
  <c r="D19" i="3"/>
  <c r="D24" i="3"/>
  <c r="D29" i="3"/>
  <c r="D34" i="3"/>
  <c r="D39" i="3"/>
  <c r="D44" i="3"/>
  <c r="D49" i="3"/>
  <c r="D53" i="3"/>
  <c r="D54" i="3"/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6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6" i="2" s="1"/>
  <c r="G4" i="2"/>
  <c r="B4" i="2"/>
  <c r="A4" i="2"/>
  <c r="G3" i="2"/>
  <c r="F3" i="2"/>
  <c r="F4" i="2" s="1"/>
  <c r="E3" i="2"/>
  <c r="E4" i="2" s="1"/>
  <c r="D3" i="2"/>
  <c r="D4" i="2" s="1"/>
  <c r="C3" i="2"/>
  <c r="C4" i="2" s="1"/>
  <c r="B21" i="1"/>
  <c r="C16" i="1"/>
  <c r="C17" i="1" l="1"/>
  <c r="C18" i="1" s="1"/>
  <c r="C20" i="1" s="1"/>
  <c r="C22" i="1"/>
  <c r="C9" i="1"/>
  <c r="C21" i="1"/>
  <c r="C23" i="1" l="1"/>
  <c r="C24" i="1" s="1"/>
  <c r="C25" i="1"/>
  <c r="C11" i="1"/>
  <c r="C13" i="1" s="1"/>
</calcChain>
</file>

<file path=xl/sharedStrings.xml><?xml version="1.0" encoding="utf-8"?>
<sst xmlns="http://schemas.openxmlformats.org/spreadsheetml/2006/main" count="181" uniqueCount="177">
  <si>
    <t>Enter the Annual Salary from the Salary Rates table</t>
  </si>
  <si>
    <t>Current Salary Rates are located on the next tab (worksheet)</t>
  </si>
  <si>
    <t>Enter the total hours to be worked over the contract</t>
  </si>
  <si>
    <t>(One week Full-time = 35 hours)</t>
  </si>
  <si>
    <t>Casual Contract - Calculations</t>
  </si>
  <si>
    <t>Casual hourly rate (includes 25% Loading)</t>
  </si>
  <si>
    <t>Total hourly rate</t>
  </si>
  <si>
    <t>Budget estimate based on total hours to be worked (as entered above)</t>
  </si>
  <si>
    <t>Fixed Term and continuing contracts - Calculations</t>
  </si>
  <si>
    <t>Base hourly rate</t>
  </si>
  <si>
    <t>Budget Estimate based on total hours to be worked (as entered above)</t>
  </si>
  <si>
    <t>Annual leave accrual during period of contract (in hours)</t>
  </si>
  <si>
    <t>Annual Leave Loading (approx only)*</t>
  </si>
  <si>
    <r>
      <t xml:space="preserve">Total Budget if Annual Leave is </t>
    </r>
    <r>
      <rPr>
        <u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taken during the period of contract</t>
    </r>
  </si>
  <si>
    <r>
      <t xml:space="preserve">Total Budget if Annual Leave </t>
    </r>
    <r>
      <rPr>
        <u/>
        <sz val="10"/>
        <rFont val="Calibri"/>
        <family val="2"/>
        <scheme val="minor"/>
      </rPr>
      <t>is</t>
    </r>
    <r>
      <rPr>
        <sz val="10"/>
        <rFont val="Calibri"/>
        <family val="2"/>
        <scheme val="minor"/>
      </rPr>
      <t xml:space="preserve"> taken during the period of contract</t>
    </r>
  </si>
  <si>
    <t>* Annual Leave Loading is approximate only. Actual calculation is based on calendar days</t>
  </si>
  <si>
    <t>Notes on Professional Staff</t>
  </si>
  <si>
    <t>Overtime rates will apply to Professional Staff for work performed outside the span of hours Monday - Friday</t>
  </si>
  <si>
    <t>and for any work performed on a weekend. This must be added to the above.</t>
  </si>
  <si>
    <r>
      <rPr>
        <u/>
        <sz val="10"/>
        <rFont val="Calibri"/>
        <family val="2"/>
        <scheme val="minor"/>
      </rPr>
      <t>Notes on Fixed Term employment</t>
    </r>
    <r>
      <rPr>
        <sz val="10"/>
        <rFont val="Calibri"/>
        <family val="2"/>
        <scheme val="minor"/>
      </rPr>
      <t xml:space="preserve">: </t>
    </r>
  </si>
  <si>
    <t>Refer to the ACU Staff Enterprise Agreement and Superannuation Policy for further information.</t>
  </si>
  <si>
    <t>On-costs breakdown</t>
  </si>
  <si>
    <t>No of</t>
  </si>
  <si>
    <t>Hours  per week</t>
  </si>
  <si>
    <t>Hours per week Part Time (fractions)</t>
  </si>
  <si>
    <t>Weeks</t>
  </si>
  <si>
    <t xml:space="preserve">Full Time </t>
  </si>
  <si>
    <t>Calendar Year (52.17 weeks) - See below</t>
  </si>
  <si>
    <t>Note: The ACU Annual Salaries in the Enterprise Agreement are based on 52.178571 weeks (or 365.25 days)</t>
  </si>
  <si>
    <t xml:space="preserve">If you are issuing a contract for a Calendar year then it is suggested that you add an additional 14 hours (if full time) </t>
  </si>
  <si>
    <t>to the 52 week hours amount, to budget for any extra working day/s in a calendar year.</t>
  </si>
  <si>
    <t>PAY CLASS</t>
  </si>
  <si>
    <t>SALARY RATES</t>
  </si>
  <si>
    <t>F/N AMOUNT</t>
  </si>
  <si>
    <t>HOURLY RATE</t>
  </si>
  <si>
    <t>CASUAL HOURLY RATE WITH 25% LOADING</t>
  </si>
  <si>
    <t>HEW11</t>
  </si>
  <si>
    <t>HEW 1 INCREMENT 1</t>
  </si>
  <si>
    <t>HEW12</t>
  </si>
  <si>
    <t>HEW 1 INCREMENT 2</t>
  </si>
  <si>
    <t>HEW13</t>
  </si>
  <si>
    <t>HEW 1 INCREMENT 3</t>
  </si>
  <si>
    <t>HEW21</t>
  </si>
  <si>
    <t>HEW 2 INCREMENT 1</t>
  </si>
  <si>
    <t>HEW22</t>
  </si>
  <si>
    <t>HEW 2 INCREMENT 2</t>
  </si>
  <si>
    <t>HEW23</t>
  </si>
  <si>
    <t>HEW 2 INCREMENT 3</t>
  </si>
  <si>
    <t>HEW31</t>
  </si>
  <si>
    <t>HEW 3 INCREMENT 1</t>
  </si>
  <si>
    <t>HEW32</t>
  </si>
  <si>
    <t>HEW 3 INCREMENT 2</t>
  </si>
  <si>
    <t>HEW33</t>
  </si>
  <si>
    <t>HEW 3 INCREMENT 3</t>
  </si>
  <si>
    <t>HEW34</t>
  </si>
  <si>
    <t>HEW 3 INCREMENT 4</t>
  </si>
  <si>
    <t>HEW41</t>
  </si>
  <si>
    <t>HEW 4 INCREMENT 1</t>
  </si>
  <si>
    <t>HEW42</t>
  </si>
  <si>
    <t>HEW 4 INCREMENT 2</t>
  </si>
  <si>
    <t>HEW43</t>
  </si>
  <si>
    <t>HEW 4 INCREMENT 3</t>
  </si>
  <si>
    <t>HEW44</t>
  </si>
  <si>
    <t>HEW 4 INCREMENT 4</t>
  </si>
  <si>
    <t>HEW51</t>
  </si>
  <si>
    <t>HEW 5 INCREMENT 1</t>
  </si>
  <si>
    <t>HEW52</t>
  </si>
  <si>
    <t>HEW 5 INCREMENT 2</t>
  </si>
  <si>
    <t>HEW53</t>
  </si>
  <si>
    <t>HEW 5 INCREMENT 3</t>
  </si>
  <si>
    <t>HEW54</t>
  </si>
  <si>
    <t>HEW 5 INCREMENT 4</t>
  </si>
  <si>
    <t>HEW61</t>
  </si>
  <si>
    <t>HEW 6 INCREMENT 1</t>
  </si>
  <si>
    <t>HEW62</t>
  </si>
  <si>
    <t>HEW 6 INCREMENT 2</t>
  </si>
  <si>
    <t>HEW63</t>
  </si>
  <si>
    <t>HEW 6 INCREMENT 3</t>
  </si>
  <si>
    <t>HEW64</t>
  </si>
  <si>
    <t>HEW 6 INCREMENT 4</t>
  </si>
  <si>
    <t>HEW71</t>
  </si>
  <si>
    <t>HEW 7 INCREMENT 1</t>
  </si>
  <si>
    <t>HEW72</t>
  </si>
  <si>
    <t>HEW 7 INCREMENT 2</t>
  </si>
  <si>
    <t>HEW73</t>
  </si>
  <si>
    <t>HEW 7 INCREMENT 3</t>
  </si>
  <si>
    <t>HEW74</t>
  </si>
  <si>
    <t>HEW 7 INCREMENT 4</t>
  </si>
  <si>
    <t>HEW81</t>
  </si>
  <si>
    <t>HEW 8 INCREMENT 1</t>
  </si>
  <si>
    <t>HEW82</t>
  </si>
  <si>
    <t>HEW 8 INCREMENT 2</t>
  </si>
  <si>
    <t>HEW83</t>
  </si>
  <si>
    <t>HEW 8 INCREMENT 3</t>
  </si>
  <si>
    <t>HEW84</t>
  </si>
  <si>
    <t>HEW 8 INCREMENT 4</t>
  </si>
  <si>
    <t>HEW91</t>
  </si>
  <si>
    <t>HEW 9 INCREMENT 1</t>
  </si>
  <si>
    <t>HEW92</t>
  </si>
  <si>
    <t>HEW 9 INCREMENT 2</t>
  </si>
  <si>
    <t>HEW93</t>
  </si>
  <si>
    <t>HEW 9 INCREMENT 3</t>
  </si>
  <si>
    <t>HEW100</t>
  </si>
  <si>
    <t>HEW 10 MINIMUM</t>
  </si>
  <si>
    <t>HEW101</t>
  </si>
  <si>
    <t>HEW 10 BASE 1</t>
  </si>
  <si>
    <t>HEW102</t>
  </si>
  <si>
    <t>HEW 10 BASE 2</t>
  </si>
  <si>
    <t>HEW103</t>
  </si>
  <si>
    <t>HEW 10 BASE 3</t>
  </si>
  <si>
    <t>HEW104</t>
  </si>
  <si>
    <t>HEW 10 BASE 4</t>
  </si>
  <si>
    <t>HEW105</t>
  </si>
  <si>
    <t>HEW 10 BASE 5</t>
  </si>
  <si>
    <t>HEW106</t>
  </si>
  <si>
    <t>HEW 10 BASE 6</t>
  </si>
  <si>
    <t>F/N Salary</t>
  </si>
  <si>
    <t>Hourly Rate</t>
  </si>
  <si>
    <t>Casual Hourly Rate With 25% Loading</t>
  </si>
  <si>
    <t>ACA1</t>
  </si>
  <si>
    <t>Academic Level A, Increment 1</t>
  </si>
  <si>
    <t>ACA2</t>
  </si>
  <si>
    <t>Academic Level A, Increment 2</t>
  </si>
  <si>
    <t>ACA3</t>
  </si>
  <si>
    <t>Academic Level A, Increment 3</t>
  </si>
  <si>
    <t>ACA4</t>
  </si>
  <si>
    <t>Academic Level A, Increment 4</t>
  </si>
  <si>
    <t>ACA5</t>
  </si>
  <si>
    <t>Academic Level A, Increment 5</t>
  </si>
  <si>
    <t>ACA6</t>
  </si>
  <si>
    <t>Academic Level A, Increment 6</t>
  </si>
  <si>
    <t>ACA7</t>
  </si>
  <si>
    <t>Academic Level A, Increment 7</t>
  </si>
  <si>
    <t>ACA8</t>
  </si>
  <si>
    <t>Academic Level A, Increment 8</t>
  </si>
  <si>
    <t>ACB1</t>
  </si>
  <si>
    <t>Academic Level B, Increment 1</t>
  </si>
  <si>
    <t>ACB2</t>
  </si>
  <si>
    <t>Academic Level B, Increment 2</t>
  </si>
  <si>
    <t>ACB3</t>
  </si>
  <si>
    <t>Academic Level B, Increment 3</t>
  </si>
  <si>
    <t>ACB4</t>
  </si>
  <si>
    <t>Academic Level B, Increment 4</t>
  </si>
  <si>
    <t>ACB5</t>
  </si>
  <si>
    <t>Academic Level B, Increment 5</t>
  </si>
  <si>
    <t>ACB6</t>
  </si>
  <si>
    <t>Academic Level B, Increment 6</t>
  </si>
  <si>
    <t>ACC1</t>
  </si>
  <si>
    <t>Academic Level C, Increment 1</t>
  </si>
  <si>
    <t>ACC2</t>
  </si>
  <si>
    <t>Academic Level C, Increment 2</t>
  </si>
  <si>
    <t>ACC3</t>
  </si>
  <si>
    <t>Academic Level C, Increment 3</t>
  </si>
  <si>
    <t>ACC4</t>
  </si>
  <si>
    <t>Academic Level C, Increment 4</t>
  </si>
  <si>
    <t>ACD1</t>
  </si>
  <si>
    <t>Academic Level D, Increment 1</t>
  </si>
  <si>
    <t>ACD2</t>
  </si>
  <si>
    <t>Academic Level D, Increment 2</t>
  </si>
  <si>
    <t>ACD3</t>
  </si>
  <si>
    <t>Academic Level D, Increment 3</t>
  </si>
  <si>
    <t>ACD4</t>
  </si>
  <si>
    <t>Academic Level D, Increment 4</t>
  </si>
  <si>
    <t>ACE1</t>
  </si>
  <si>
    <t>Academic Level E, Increment 1</t>
  </si>
  <si>
    <t>All staff employed on a fixed term contract receive full superannuation (with</t>
  </si>
  <si>
    <t>on costs charged at 28%).</t>
  </si>
  <si>
    <t>28% = 17% Superannuation, 6.2% Payroll Tax, 0.5% Workers Compensation, 2.5% LSL provision, 1.8% Parental Leave</t>
  </si>
  <si>
    <t>worked in accordance with the ACU Staff Enterprise Agreement (subject to an annual cap, currently $1,640.90).</t>
  </si>
  <si>
    <t>On-costs @ 28.0%</t>
  </si>
  <si>
    <t>On costs @ 28.0% on Annual Leave and Annual Leave Loading</t>
  </si>
  <si>
    <t>3.75% increase 06/01/2024</t>
  </si>
  <si>
    <t>PROFESSIONAL STAFF SALARY RATES AS AT 6 JANUARY 2024</t>
  </si>
  <si>
    <t>ACADEMIC STAFF SALARY RATES EFFECTIVE 6 JANUARY 2024</t>
  </si>
  <si>
    <t>Salary and On Costs Calculator from 1 July 2024</t>
  </si>
  <si>
    <t>On-costs @ 18.2%</t>
  </si>
  <si>
    <t>18.2% = 11.5% Superannuation, 6.2% Payroll Tax, 0.5% Workers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</si>
</sst>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.00000_);_(&quot;$&quot;* \(#,##0.00000\);_(&quot;$&quot;* &quot;-&quot;??_);_(@_)"/>
    <numFmt numFmtId="166" formatCode="#,##0.00_ ;\-#,##0.00\ "/>
    <numFmt numFmtId="167" formatCode="&quot;$&quot;#,##0.00"/>
    <numFmt numFmtId="168" formatCode="&quot;$&quot;#,##0.00000"/>
    <numFmt numFmtId="169" formatCode="&quot;$&quot;#,##0.00000;\-&quot;$&quot;#,##0.00000"/>
    <numFmt numFmtId="170" formatCode="0.0000"/>
    <numFmt numFmtId="171" formatCode="&quot;$&quot;#,##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5E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1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3" borderId="2" xfId="3" applyFont="1" applyFill="1" applyBorder="1" applyAlignment="1">
      <alignment horizontal="left"/>
    </xf>
    <xf numFmtId="0" fontId="9" fillId="3" borderId="3" xfId="3" applyFont="1" applyFill="1" applyBorder="1"/>
    <xf numFmtId="0" fontId="6" fillId="3" borderId="3" xfId="3" applyFont="1" applyFill="1" applyBorder="1"/>
    <xf numFmtId="0" fontId="9" fillId="3" borderId="4" xfId="3" applyFont="1" applyFill="1" applyBorder="1" applyAlignment="1">
      <alignment horizontal="left"/>
    </xf>
    <xf numFmtId="164" fontId="9" fillId="3" borderId="5" xfId="2" applyFont="1" applyFill="1" applyBorder="1"/>
    <xf numFmtId="165" fontId="6" fillId="3" borderId="5" xfId="2" applyNumberFormat="1" applyFont="1" applyFill="1" applyBorder="1"/>
    <xf numFmtId="0" fontId="9" fillId="3" borderId="4" xfId="3" quotePrefix="1" applyFont="1" applyFill="1" applyBorder="1" applyAlignment="1">
      <alignment horizontal="left"/>
    </xf>
    <xf numFmtId="164" fontId="9" fillId="3" borderId="6" xfId="2" applyFont="1" applyFill="1" applyBorder="1"/>
    <xf numFmtId="164" fontId="6" fillId="3" borderId="6" xfId="2" applyFont="1" applyFill="1" applyBorder="1"/>
    <xf numFmtId="0" fontId="9" fillId="3" borderId="4" xfId="3" quotePrefix="1" applyFont="1" applyFill="1" applyBorder="1" applyAlignment="1">
      <alignment horizontal="right"/>
    </xf>
    <xf numFmtId="164" fontId="9" fillId="3" borderId="7" xfId="2" applyFont="1" applyFill="1" applyBorder="1"/>
    <xf numFmtId="164" fontId="10" fillId="3" borderId="8" xfId="2" applyFont="1" applyFill="1" applyBorder="1"/>
    <xf numFmtId="164" fontId="9" fillId="3" borderId="0" xfId="2" applyFont="1" applyFill="1"/>
    <xf numFmtId="164" fontId="10" fillId="3" borderId="9" xfId="2" applyFont="1" applyFill="1" applyBorder="1"/>
    <xf numFmtId="0" fontId="9" fillId="3" borderId="10" xfId="3" applyFont="1" applyFill="1" applyBorder="1" applyAlignment="1">
      <alignment horizontal="left"/>
    </xf>
    <xf numFmtId="0" fontId="11" fillId="3" borderId="11" xfId="0" applyFont="1" applyFill="1" applyBorder="1"/>
    <xf numFmtId="44" fontId="6" fillId="3" borderId="12" xfId="0" applyNumberFormat="1" applyFont="1" applyFill="1" applyBorder="1"/>
    <xf numFmtId="0" fontId="8" fillId="4" borderId="2" xfId="3" applyFont="1" applyFill="1" applyBorder="1" applyAlignment="1">
      <alignment horizontal="left"/>
    </xf>
    <xf numFmtId="0" fontId="9" fillId="4" borderId="13" xfId="3" applyFont="1" applyFill="1" applyBorder="1"/>
    <xf numFmtId="0" fontId="6" fillId="4" borderId="3" xfId="3" applyFont="1" applyFill="1" applyBorder="1"/>
    <xf numFmtId="0" fontId="9" fillId="4" borderId="4" xfId="3" quotePrefix="1" applyFont="1" applyFill="1" applyBorder="1" applyAlignment="1">
      <alignment horizontal="left"/>
    </xf>
    <xf numFmtId="164" fontId="9" fillId="4" borderId="5" xfId="2" applyFont="1" applyFill="1" applyBorder="1"/>
    <xf numFmtId="165" fontId="6" fillId="4" borderId="5" xfId="2" applyNumberFormat="1" applyFont="1" applyFill="1" applyBorder="1"/>
    <xf numFmtId="164" fontId="9" fillId="4" borderId="6" xfId="2" applyFont="1" applyFill="1" applyBorder="1"/>
    <xf numFmtId="164" fontId="6" fillId="4" borderId="6" xfId="2" applyFont="1" applyFill="1" applyBorder="1"/>
    <xf numFmtId="0" fontId="9" fillId="4" borderId="4" xfId="3" quotePrefix="1" applyFont="1" applyFill="1" applyBorder="1" applyAlignment="1">
      <alignment horizontal="right"/>
    </xf>
    <xf numFmtId="164" fontId="9" fillId="4" borderId="7" xfId="2" applyFont="1" applyFill="1" applyBorder="1"/>
    <xf numFmtId="164" fontId="10" fillId="4" borderId="8" xfId="2" applyFont="1" applyFill="1" applyBorder="1"/>
    <xf numFmtId="164" fontId="6" fillId="4" borderId="5" xfId="2" applyFont="1" applyFill="1" applyBorder="1"/>
    <xf numFmtId="0" fontId="9" fillId="4" borderId="4" xfId="3" applyFont="1" applyFill="1" applyBorder="1" applyAlignment="1">
      <alignment horizontal="left"/>
    </xf>
    <xf numFmtId="166" fontId="9" fillId="4" borderId="5" xfId="2" applyNumberFormat="1" applyFont="1" applyFill="1" applyBorder="1" applyAlignment="1">
      <alignment horizontal="center"/>
    </xf>
    <xf numFmtId="0" fontId="11" fillId="4" borderId="0" xfId="0" applyFont="1" applyFill="1"/>
    <xf numFmtId="44" fontId="6" fillId="4" borderId="14" xfId="0" applyNumberFormat="1" applyFont="1" applyFill="1" applyBorder="1"/>
    <xf numFmtId="0" fontId="9" fillId="4" borderId="10" xfId="3" applyFont="1" applyFill="1" applyBorder="1" applyAlignment="1">
      <alignment horizontal="left"/>
    </xf>
    <xf numFmtId="0" fontId="11" fillId="4" borderId="11" xfId="0" applyFont="1" applyFill="1" applyBorder="1"/>
    <xf numFmtId="44" fontId="6" fillId="4" borderId="12" xfId="0" applyNumberFormat="1" applyFont="1" applyFill="1" applyBorder="1"/>
    <xf numFmtId="0" fontId="9" fillId="5" borderId="0" xfId="3" applyFont="1" applyFill="1" applyAlignment="1">
      <alignment horizontal="left"/>
    </xf>
    <xf numFmtId="0" fontId="11" fillId="5" borderId="0" xfId="0" applyFont="1" applyFill="1"/>
    <xf numFmtId="44" fontId="9" fillId="5" borderId="0" xfId="0" applyNumberFormat="1" applyFont="1" applyFill="1"/>
    <xf numFmtId="0" fontId="9" fillId="0" borderId="0" xfId="0" applyFont="1"/>
    <xf numFmtId="0" fontId="12" fillId="5" borderId="0" xfId="3" applyFont="1" applyFill="1" applyAlignment="1">
      <alignment horizontal="left"/>
    </xf>
    <xf numFmtId="0" fontId="13" fillId="5" borderId="0" xfId="3" applyFont="1" applyFill="1" applyAlignment="1">
      <alignment horizontal="left"/>
    </xf>
    <xf numFmtId="0" fontId="13" fillId="0" borderId="0" xfId="0" applyFont="1"/>
    <xf numFmtId="0" fontId="8" fillId="5" borderId="2" xfId="3" applyFont="1" applyFill="1" applyBorder="1" applyAlignment="1">
      <alignment horizontal="left"/>
    </xf>
    <xf numFmtId="0" fontId="9" fillId="0" borderId="13" xfId="0" applyFont="1" applyBorder="1"/>
    <xf numFmtId="0" fontId="9" fillId="0" borderId="3" xfId="0" applyFont="1" applyBorder="1"/>
    <xf numFmtId="0" fontId="9" fillId="5" borderId="4" xfId="3" applyFont="1" applyFill="1" applyBorder="1" applyAlignment="1">
      <alignment horizontal="left"/>
    </xf>
    <xf numFmtId="0" fontId="9" fillId="0" borderId="5" xfId="0" applyFont="1" applyBorder="1"/>
    <xf numFmtId="0" fontId="9" fillId="5" borderId="10" xfId="3" applyFont="1" applyFill="1" applyBorder="1" applyAlignment="1">
      <alignment horizontal="left"/>
    </xf>
    <xf numFmtId="0" fontId="9" fillId="0" borderId="11" xfId="0" applyFont="1" applyBorder="1"/>
    <xf numFmtId="0" fontId="9" fillId="0" borderId="15" xfId="0" applyFont="1" applyBorder="1"/>
    <xf numFmtId="0" fontId="4" fillId="0" borderId="0" xfId="0" applyFont="1"/>
    <xf numFmtId="0" fontId="6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6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3" fontId="16" fillId="0" borderId="24" xfId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167" fontId="15" fillId="0" borderId="27" xfId="1" applyNumberFormat="1" applyFont="1" applyBorder="1" applyAlignment="1">
      <alignment horizontal="center" vertical="center"/>
    </xf>
    <xf numFmtId="168" fontId="15" fillId="0" borderId="26" xfId="0" applyNumberFormat="1" applyFont="1" applyBorder="1" applyAlignment="1">
      <alignment horizontal="center" vertical="center"/>
    </xf>
    <xf numFmtId="169" fontId="15" fillId="0" borderId="26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167" fontId="15" fillId="0" borderId="28" xfId="1" applyNumberFormat="1" applyFont="1" applyBorder="1" applyAlignment="1">
      <alignment horizontal="center" vertical="center"/>
    </xf>
    <xf numFmtId="168" fontId="15" fillId="0" borderId="28" xfId="0" applyNumberFormat="1" applyFont="1" applyBorder="1" applyAlignment="1">
      <alignment horizontal="center" vertical="center"/>
    </xf>
    <xf numFmtId="169" fontId="15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167" fontId="15" fillId="0" borderId="29" xfId="1" applyNumberFormat="1" applyFont="1" applyBorder="1" applyAlignment="1">
      <alignment horizontal="center" vertical="center"/>
    </xf>
    <xf numFmtId="168" fontId="15" fillId="0" borderId="29" xfId="0" applyNumberFormat="1" applyFont="1" applyBorder="1" applyAlignment="1">
      <alignment horizontal="center" vertical="center"/>
    </xf>
    <xf numFmtId="169" fontId="15" fillId="0" borderId="29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70" fontId="19" fillId="11" borderId="16" xfId="1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167" fontId="15" fillId="0" borderId="27" xfId="0" applyNumberFormat="1" applyFont="1" applyBorder="1" applyAlignment="1">
      <alignment horizontal="center" vertical="center"/>
    </xf>
    <xf numFmtId="168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167" fontId="15" fillId="0" borderId="28" xfId="0" applyNumberFormat="1" applyFont="1" applyBorder="1" applyAlignment="1">
      <alignment horizontal="center" vertical="center"/>
    </xf>
    <xf numFmtId="6" fontId="17" fillId="12" borderId="27" xfId="0" applyNumberFormat="1" applyFont="1" applyFill="1" applyBorder="1" applyAlignment="1">
      <alignment horizontal="center" vertical="center" wrapText="1"/>
    </xf>
    <xf numFmtId="6" fontId="17" fillId="12" borderId="26" xfId="0" applyNumberFormat="1" applyFont="1" applyFill="1" applyBorder="1" applyAlignment="1">
      <alignment horizontal="center" vertical="center" wrapText="1"/>
    </xf>
    <xf numFmtId="0" fontId="17" fillId="12" borderId="28" xfId="0" applyFont="1" applyFill="1" applyBorder="1" applyAlignment="1">
      <alignment horizontal="center" vertical="center" wrapText="1"/>
    </xf>
    <xf numFmtId="6" fontId="17" fillId="12" borderId="28" xfId="0" applyNumberFormat="1" applyFont="1" applyFill="1" applyBorder="1" applyAlignment="1">
      <alignment horizontal="center" vertical="center" wrapText="1"/>
    </xf>
    <xf numFmtId="6" fontId="17" fillId="12" borderId="29" xfId="0" applyNumberFormat="1" applyFont="1" applyFill="1" applyBorder="1" applyAlignment="1">
      <alignment horizontal="center" vertical="center" wrapText="1"/>
    </xf>
    <xf numFmtId="164" fontId="0" fillId="2" borderId="1" xfId="2" applyFont="1" applyFill="1" applyBorder="1" applyProtection="1">
      <protection locked="0"/>
    </xf>
    <xf numFmtId="4" fontId="0" fillId="2" borderId="1" xfId="2" applyNumberFormat="1" applyFont="1" applyFill="1" applyBorder="1" applyProtection="1">
      <protection locked="0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0" xfId="0" quotePrefix="1"/>
    <xf numFmtId="44" fontId="0" fillId="0" borderId="0" xfId="0" applyNumberFormat="1"/>
    <xf numFmtId="1" fontId="15" fillId="0" borderId="12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71" fontId="15" fillId="1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calc-16-week" xfId="3" xr:uid="{9AF8E0C0-37FA-4120-B725-130D66372D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29E1-03E6-4E9C-A5B9-99C4185D7612}">
  <sheetPr>
    <tabColor rgb="FFFF0000"/>
    <pageSetUpPr fitToPage="1"/>
  </sheetPr>
  <dimension ref="A1:E40"/>
  <sheetViews>
    <sheetView tabSelected="1" zoomScale="85" zoomScaleNormal="85" workbookViewId="0">
      <selection activeCell="B3" sqref="B3"/>
    </sheetView>
  </sheetViews>
  <sheetFormatPr defaultRowHeight="13.2" x14ac:dyDescent="0.25"/>
  <cols>
    <col min="1" max="1" width="48.6640625" customWidth="1"/>
    <col min="2" max="2" width="18" customWidth="1"/>
    <col min="3" max="3" width="22.6640625" customWidth="1"/>
    <col min="4" max="4" width="14.6640625" customWidth="1"/>
    <col min="5" max="5" width="10.44140625" bestFit="1" customWidth="1"/>
  </cols>
  <sheetData>
    <row r="1" spans="1:3" ht="18" x14ac:dyDescent="0.35">
      <c r="A1" s="1" t="s">
        <v>174</v>
      </c>
    </row>
    <row r="3" spans="1:3" ht="14.4" x14ac:dyDescent="0.3">
      <c r="A3" s="2" t="s">
        <v>0</v>
      </c>
      <c r="B3" s="123"/>
    </row>
    <row r="4" spans="1:3" x14ac:dyDescent="0.25">
      <c r="A4" s="3" t="s">
        <v>1</v>
      </c>
    </row>
    <row r="5" spans="1:3" ht="14.4" x14ac:dyDescent="0.3">
      <c r="A5" s="2"/>
    </row>
    <row r="6" spans="1:3" ht="14.4" x14ac:dyDescent="0.3">
      <c r="A6" s="2" t="s">
        <v>2</v>
      </c>
      <c r="B6" s="124"/>
      <c r="C6" s="130"/>
    </row>
    <row r="7" spans="1:3" ht="13.8" thickBot="1" x14ac:dyDescent="0.3">
      <c r="A7" s="4" t="s">
        <v>3</v>
      </c>
    </row>
    <row r="8" spans="1:3" ht="16.5" customHeight="1" x14ac:dyDescent="0.3">
      <c r="A8" s="5" t="s">
        <v>4</v>
      </c>
      <c r="B8" s="6"/>
      <c r="C8" s="7"/>
    </row>
    <row r="9" spans="1:3" ht="16.5" customHeight="1" x14ac:dyDescent="0.3">
      <c r="A9" s="8" t="s">
        <v>5</v>
      </c>
      <c r="B9" s="9"/>
      <c r="C9" s="10">
        <f>ROUND(C16*1.25,5)</f>
        <v>0</v>
      </c>
    </row>
    <row r="10" spans="1:3" ht="16.5" customHeight="1" x14ac:dyDescent="0.3">
      <c r="A10" s="11" t="s">
        <v>175</v>
      </c>
      <c r="B10" s="12"/>
      <c r="C10" s="13">
        <f>ROUND((C9*0.182),2)</f>
        <v>0</v>
      </c>
    </row>
    <row r="11" spans="1:3" ht="16.5" customHeight="1" thickBot="1" x14ac:dyDescent="0.35">
      <c r="A11" s="14"/>
      <c r="B11" s="15" t="s">
        <v>6</v>
      </c>
      <c r="C11" s="16">
        <f>ROUND((C9+C10),2)</f>
        <v>0</v>
      </c>
    </row>
    <row r="12" spans="1:3" ht="16.5" customHeight="1" thickTop="1" x14ac:dyDescent="0.3">
      <c r="A12" s="14"/>
      <c r="B12" s="17"/>
      <c r="C12" s="18"/>
    </row>
    <row r="13" spans="1:3" ht="16.5" customHeight="1" thickBot="1" x14ac:dyDescent="0.35">
      <c r="A13" s="19" t="s">
        <v>7</v>
      </c>
      <c r="B13" s="20"/>
      <c r="C13" s="21">
        <f>ROUND((C11*B6),2)</f>
        <v>0</v>
      </c>
    </row>
    <row r="14" spans="1:3" ht="16.5" customHeight="1" thickBot="1" x14ac:dyDescent="0.3"/>
    <row r="15" spans="1:3" ht="16.5" customHeight="1" x14ac:dyDescent="0.3">
      <c r="A15" s="22" t="s">
        <v>8</v>
      </c>
      <c r="B15" s="23"/>
      <c r="C15" s="24"/>
    </row>
    <row r="16" spans="1:3" ht="16.5" customHeight="1" x14ac:dyDescent="0.3">
      <c r="A16" s="25" t="s">
        <v>9</v>
      </c>
      <c r="B16" s="26"/>
      <c r="C16" s="27">
        <f>ROUND(+B3/260.8929/7,5)</f>
        <v>0</v>
      </c>
    </row>
    <row r="17" spans="1:5" ht="16.5" customHeight="1" x14ac:dyDescent="0.3">
      <c r="A17" s="25" t="s">
        <v>169</v>
      </c>
      <c r="B17" s="28"/>
      <c r="C17" s="29">
        <f>ROUND((C16*0.28),2)</f>
        <v>0</v>
      </c>
    </row>
    <row r="18" spans="1:5" ht="16.5" customHeight="1" thickBot="1" x14ac:dyDescent="0.35">
      <c r="A18" s="30"/>
      <c r="B18" s="31" t="s">
        <v>6</v>
      </c>
      <c r="C18" s="32">
        <f>ROUND((C16+C17),2)</f>
        <v>0</v>
      </c>
    </row>
    <row r="19" spans="1:5" ht="16.5" customHeight="1" thickTop="1" x14ac:dyDescent="0.3">
      <c r="A19" s="30"/>
      <c r="B19" s="26"/>
      <c r="C19" s="33"/>
    </row>
    <row r="20" spans="1:5" ht="16.5" customHeight="1" x14ac:dyDescent="0.3">
      <c r="A20" s="34" t="s">
        <v>10</v>
      </c>
      <c r="B20" s="26"/>
      <c r="C20" s="33">
        <f>ROUND((C18*B6),2)</f>
        <v>0</v>
      </c>
    </row>
    <row r="21" spans="1:5" ht="16.5" customHeight="1" x14ac:dyDescent="0.3">
      <c r="A21" s="34" t="s">
        <v>11</v>
      </c>
      <c r="B21" s="35">
        <f>ROUND(B6*0.0767,2)</f>
        <v>0</v>
      </c>
      <c r="C21" s="33">
        <f>ROUND((B21*C16),2)</f>
        <v>0</v>
      </c>
    </row>
    <row r="22" spans="1:5" ht="16.5" customHeight="1" x14ac:dyDescent="0.3">
      <c r="A22" s="34" t="s">
        <v>12</v>
      </c>
      <c r="B22" s="26"/>
      <c r="C22" s="33">
        <f>MIN(ROUND((((C16*140)*17.5%)/1820)*B6,2),1640.9)</f>
        <v>0</v>
      </c>
    </row>
    <row r="23" spans="1:5" ht="16.5" customHeight="1" x14ac:dyDescent="0.3">
      <c r="A23" s="34" t="s">
        <v>170</v>
      </c>
      <c r="B23" s="26"/>
      <c r="C23" s="33">
        <f>ROUND((C21*28%)+(C22*28%),2)</f>
        <v>0</v>
      </c>
    </row>
    <row r="24" spans="1:5" ht="16.5" customHeight="1" x14ac:dyDescent="0.3">
      <c r="A24" s="34" t="s">
        <v>13</v>
      </c>
      <c r="B24" s="36"/>
      <c r="C24" s="37">
        <f>C20+C21+C22+C23</f>
        <v>0</v>
      </c>
      <c r="E24" s="131"/>
    </row>
    <row r="25" spans="1:5" ht="16.5" customHeight="1" thickBot="1" x14ac:dyDescent="0.35">
      <c r="A25" s="38" t="s">
        <v>14</v>
      </c>
      <c r="B25" s="39"/>
      <c r="C25" s="40">
        <f>C20+(C22*1.28)</f>
        <v>0</v>
      </c>
    </row>
    <row r="26" spans="1:5" ht="16.5" customHeight="1" x14ac:dyDescent="0.3">
      <c r="A26" s="41" t="s">
        <v>15</v>
      </c>
      <c r="B26" s="42"/>
      <c r="C26" s="43"/>
      <c r="D26" s="44"/>
    </row>
    <row r="27" spans="1:5" ht="16.5" customHeight="1" x14ac:dyDescent="0.3">
      <c r="A27" s="41" t="s">
        <v>168</v>
      </c>
      <c r="B27" s="44"/>
      <c r="C27" s="44"/>
      <c r="D27" s="44"/>
    </row>
    <row r="28" spans="1:5" ht="16.5" customHeight="1" x14ac:dyDescent="0.3">
      <c r="A28" s="45" t="s">
        <v>16</v>
      </c>
      <c r="B28" s="44"/>
      <c r="C28" s="44"/>
      <c r="D28" s="44"/>
    </row>
    <row r="29" spans="1:5" ht="16.5" customHeight="1" x14ac:dyDescent="0.3">
      <c r="A29" s="41" t="s">
        <v>17</v>
      </c>
      <c r="B29" s="44"/>
      <c r="C29" s="44"/>
      <c r="D29" s="44"/>
    </row>
    <row r="30" spans="1:5" ht="16.5" customHeight="1" x14ac:dyDescent="0.3">
      <c r="A30" s="41" t="s">
        <v>18</v>
      </c>
      <c r="B30" s="44"/>
      <c r="C30" s="44"/>
      <c r="D30" s="44"/>
    </row>
    <row r="31" spans="1:5" ht="16.5" customHeight="1" x14ac:dyDescent="0.3">
      <c r="A31" s="41" t="s">
        <v>19</v>
      </c>
      <c r="B31" s="44"/>
      <c r="C31" s="44"/>
      <c r="D31" s="44"/>
    </row>
    <row r="32" spans="1:5" ht="16.5" customHeight="1" x14ac:dyDescent="0.3">
      <c r="A32" s="46" t="s">
        <v>165</v>
      </c>
      <c r="B32" s="44"/>
      <c r="C32" s="44"/>
      <c r="D32" s="44"/>
    </row>
    <row r="33" spans="1:4" ht="16.5" customHeight="1" x14ac:dyDescent="0.3">
      <c r="A33" s="46" t="s">
        <v>166</v>
      </c>
      <c r="B33" s="44"/>
      <c r="C33" s="44"/>
      <c r="D33" s="44"/>
    </row>
    <row r="34" spans="1:4" ht="16.5" customHeight="1" thickBot="1" x14ac:dyDescent="0.35">
      <c r="A34" s="47" t="s">
        <v>20</v>
      </c>
      <c r="B34" s="44"/>
      <c r="C34" s="44"/>
      <c r="D34" s="44"/>
    </row>
    <row r="35" spans="1:4" ht="16.5" customHeight="1" x14ac:dyDescent="0.3">
      <c r="A35" s="48" t="s">
        <v>21</v>
      </c>
      <c r="B35" s="49"/>
      <c r="C35" s="49"/>
      <c r="D35" s="50"/>
    </row>
    <row r="36" spans="1:4" ht="16.5" customHeight="1" x14ac:dyDescent="0.3">
      <c r="A36" s="51" t="s">
        <v>176</v>
      </c>
      <c r="B36" s="44"/>
      <c r="C36" s="44"/>
      <c r="D36" s="52"/>
    </row>
    <row r="37" spans="1:4" ht="16.5" customHeight="1" thickBot="1" x14ac:dyDescent="0.35">
      <c r="A37" s="53" t="s">
        <v>167</v>
      </c>
      <c r="B37" s="54"/>
      <c r="C37" s="54"/>
      <c r="D37" s="55"/>
    </row>
    <row r="38" spans="1:4" ht="16.5" customHeight="1" x14ac:dyDescent="0.25"/>
    <row r="39" spans="1:4" ht="16.5" customHeight="1" x14ac:dyDescent="0.25"/>
    <row r="40" spans="1:4" x14ac:dyDescent="0.25">
      <c r="B40" s="56"/>
    </row>
  </sheetData>
  <sheetProtection algorithmName="SHA-512" hashValue="EKcrrDE4JSPybr7X4lhw5CsCE39C/GphdJBXBEsbNex7JfEVYqc8qZ7CKJOr54hZrWVZBguvFYhKXSbGXDDPrg==" saltValue="uHOlfTZMeoqgsjemvFzxug==" spinCount="100000" sheet="1" objects="1" scenarios="1"/>
  <protectedRanges>
    <protectedRange sqref="B3 B6" name="Salary"/>
  </protectedRanges>
  <pageMargins left="0.7" right="0.7" top="0.75" bottom="0.75" header="0.3" footer="0.3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AAA0-37BE-426A-A385-5A1767D13A61}">
  <dimension ref="A3:N54"/>
  <sheetViews>
    <sheetView zoomScaleNormal="100" workbookViewId="0">
      <selection activeCell="C32" sqref="C32"/>
    </sheetView>
  </sheetViews>
  <sheetFormatPr defaultRowHeight="13.2" x14ac:dyDescent="0.25"/>
  <cols>
    <col min="1" max="1" width="25.44140625" customWidth="1"/>
    <col min="2" max="2" width="21.44140625" customWidth="1"/>
    <col min="3" max="3" width="12.109375" customWidth="1"/>
    <col min="4" max="4" width="14.44140625" customWidth="1"/>
    <col min="5" max="5" width="18" customWidth="1"/>
    <col min="6" max="6" width="17.33203125" customWidth="1"/>
    <col min="10" max="10" width="25.6640625" bestFit="1" customWidth="1"/>
    <col min="11" max="11" width="14.88671875" customWidth="1"/>
    <col min="12" max="12" width="16.6640625" customWidth="1"/>
    <col min="13" max="13" width="15" customWidth="1"/>
    <col min="14" max="14" width="23" customWidth="1"/>
  </cols>
  <sheetData>
    <row r="3" spans="1:14" ht="33.75" customHeight="1" x14ac:dyDescent="0.3">
      <c r="A3" s="125" t="s">
        <v>172</v>
      </c>
      <c r="B3" s="90"/>
      <c r="C3" s="91"/>
      <c r="D3" s="90"/>
      <c r="E3" s="90"/>
      <c r="F3" s="90"/>
      <c r="I3" s="135" t="s">
        <v>173</v>
      </c>
      <c r="J3" s="136"/>
      <c r="K3" s="137"/>
      <c r="L3" s="137"/>
      <c r="M3" s="137"/>
      <c r="N3" s="137"/>
    </row>
    <row r="4" spans="1:14" ht="16.2" thickBot="1" x14ac:dyDescent="0.35">
      <c r="A4" s="90"/>
      <c r="B4" s="90"/>
      <c r="C4" s="91"/>
      <c r="D4" s="90"/>
      <c r="E4" s="90"/>
      <c r="F4" s="90"/>
      <c r="I4" s="125"/>
      <c r="J4" s="126"/>
      <c r="K4" s="127"/>
      <c r="L4" s="127"/>
      <c r="M4" s="127"/>
      <c r="N4" s="127"/>
    </row>
    <row r="5" spans="1:14" ht="36.6" thickBot="1" x14ac:dyDescent="0.3">
      <c r="A5" s="92" t="s">
        <v>31</v>
      </c>
      <c r="B5" s="93" t="s">
        <v>32</v>
      </c>
      <c r="C5" s="92" t="s">
        <v>171</v>
      </c>
      <c r="D5" s="94" t="s">
        <v>33</v>
      </c>
      <c r="E5" s="92" t="s">
        <v>34</v>
      </c>
      <c r="F5" s="95" t="s">
        <v>35</v>
      </c>
      <c r="I5" s="111" t="s">
        <v>31</v>
      </c>
      <c r="J5" s="111" t="s">
        <v>32</v>
      </c>
      <c r="K5" s="92" t="s">
        <v>171</v>
      </c>
      <c r="L5" s="111" t="s">
        <v>116</v>
      </c>
      <c r="M5" s="111" t="s">
        <v>117</v>
      </c>
      <c r="N5" s="112" t="s">
        <v>118</v>
      </c>
    </row>
    <row r="6" spans="1:14" x14ac:dyDescent="0.25">
      <c r="A6" s="96" t="s">
        <v>36</v>
      </c>
      <c r="B6" s="97" t="s">
        <v>37</v>
      </c>
      <c r="C6" s="118">
        <v>57067</v>
      </c>
      <c r="D6" s="98">
        <f>ROUND((E6*70),2)</f>
        <v>2187.37</v>
      </c>
      <c r="E6" s="99">
        <f>ROUND(C6/26.08929/70,5)</f>
        <v>31.248180000000001</v>
      </c>
      <c r="F6" s="100">
        <f>ROUND(E6*125%,5)</f>
        <v>39.060229999999997</v>
      </c>
      <c r="I6" s="113" t="s">
        <v>119</v>
      </c>
      <c r="J6" s="128" t="s">
        <v>120</v>
      </c>
      <c r="K6" s="118">
        <v>77868</v>
      </c>
      <c r="L6" s="114">
        <f>ROUND(M6*70,2)</f>
        <v>2984.67</v>
      </c>
      <c r="M6" s="115">
        <f t="shared" ref="M6:M13" si="0">ROUND(K6/26.08929/70,5)</f>
        <v>42.638190000000002</v>
      </c>
      <c r="N6" s="115">
        <f>ROUND(M6*125%,5)</f>
        <v>53.297739999999997</v>
      </c>
    </row>
    <row r="7" spans="1:14" x14ac:dyDescent="0.25">
      <c r="A7" s="101" t="s">
        <v>38</v>
      </c>
      <c r="B7" s="102" t="s">
        <v>39</v>
      </c>
      <c r="C7" s="119">
        <v>58394</v>
      </c>
      <c r="D7" s="103">
        <f>ROUND((E7*70),2)</f>
        <v>2238.2399999999998</v>
      </c>
      <c r="E7" s="104">
        <f>ROUND(C7/26.08929/70,5)</f>
        <v>31.974810000000002</v>
      </c>
      <c r="F7" s="105">
        <f t="shared" ref="F7:F42" si="1">ROUND(E7*125%,5)</f>
        <v>39.968510000000002</v>
      </c>
      <c r="I7" s="116" t="s">
        <v>121</v>
      </c>
      <c r="J7" s="101" t="s">
        <v>122</v>
      </c>
      <c r="K7" s="119">
        <v>82253</v>
      </c>
      <c r="L7" s="117">
        <f t="shared" ref="L7:L32" si="2">ROUND(M7*70,2)</f>
        <v>3152.75</v>
      </c>
      <c r="M7" s="104">
        <f t="shared" si="0"/>
        <v>45.039279999999998</v>
      </c>
      <c r="N7" s="104">
        <f t="shared" ref="N7:N32" si="3">ROUND(M7*125%,5)</f>
        <v>56.299100000000003</v>
      </c>
    </row>
    <row r="8" spans="1:14" x14ac:dyDescent="0.25">
      <c r="A8" s="101" t="s">
        <v>40</v>
      </c>
      <c r="B8" s="102" t="s">
        <v>41</v>
      </c>
      <c r="C8" s="119">
        <v>59727</v>
      </c>
      <c r="D8" s="103">
        <f>ROUND((E8*70),2)</f>
        <v>2289.33</v>
      </c>
      <c r="E8" s="104">
        <f>ROUND(C8/26.08929/70,5)</f>
        <v>32.704720000000002</v>
      </c>
      <c r="F8" s="105">
        <f t="shared" si="1"/>
        <v>40.880899999999997</v>
      </c>
      <c r="I8" s="116" t="s">
        <v>123</v>
      </c>
      <c r="J8" s="101" t="s">
        <v>124</v>
      </c>
      <c r="K8" s="119">
        <v>86640</v>
      </c>
      <c r="L8" s="117">
        <f t="shared" si="2"/>
        <v>3320.9</v>
      </c>
      <c r="M8" s="104">
        <f t="shared" si="0"/>
        <v>47.441470000000002</v>
      </c>
      <c r="N8" s="104">
        <f t="shared" si="3"/>
        <v>59.301839999999999</v>
      </c>
    </row>
    <row r="9" spans="1:14" x14ac:dyDescent="0.25">
      <c r="A9" s="101"/>
      <c r="B9" s="102"/>
      <c r="C9" s="120"/>
      <c r="D9" s="103"/>
      <c r="E9" s="104"/>
      <c r="F9" s="105"/>
      <c r="I9" s="116" t="s">
        <v>125</v>
      </c>
      <c r="J9" s="101" t="s">
        <v>126</v>
      </c>
      <c r="K9" s="119">
        <v>91027</v>
      </c>
      <c r="L9" s="117">
        <f t="shared" si="2"/>
        <v>3489.06</v>
      </c>
      <c r="M9" s="104">
        <f t="shared" si="0"/>
        <v>49.84366</v>
      </c>
      <c r="N9" s="104">
        <f t="shared" si="3"/>
        <v>62.304580000000001</v>
      </c>
    </row>
    <row r="10" spans="1:14" x14ac:dyDescent="0.25">
      <c r="A10" s="101" t="s">
        <v>42</v>
      </c>
      <c r="B10" s="102" t="s">
        <v>43</v>
      </c>
      <c r="C10" s="119">
        <v>61317</v>
      </c>
      <c r="D10" s="103">
        <f t="shared" ref="D10:D12" si="4">ROUND((E10*70),2)</f>
        <v>2350.27</v>
      </c>
      <c r="E10" s="104">
        <f>ROUND(C10/26.08929/70,5)</f>
        <v>33.57535</v>
      </c>
      <c r="F10" s="105">
        <f t="shared" si="1"/>
        <v>41.969189999999998</v>
      </c>
      <c r="I10" s="116" t="s">
        <v>127</v>
      </c>
      <c r="J10" s="101" t="s">
        <v>128</v>
      </c>
      <c r="K10" s="119">
        <v>94596</v>
      </c>
      <c r="L10" s="117">
        <f t="shared" si="2"/>
        <v>3625.86</v>
      </c>
      <c r="M10" s="104">
        <f t="shared" si="0"/>
        <v>51.797939999999997</v>
      </c>
      <c r="N10" s="104">
        <f t="shared" si="3"/>
        <v>64.747429999999994</v>
      </c>
    </row>
    <row r="11" spans="1:14" x14ac:dyDescent="0.25">
      <c r="A11" s="101" t="s">
        <v>44</v>
      </c>
      <c r="B11" s="102" t="s">
        <v>45</v>
      </c>
      <c r="C11" s="119">
        <v>62651</v>
      </c>
      <c r="D11" s="103">
        <f t="shared" si="4"/>
        <v>2401.41</v>
      </c>
      <c r="E11" s="104">
        <f>ROUND(C11/26.08929/70,5)</f>
        <v>34.305810000000001</v>
      </c>
      <c r="F11" s="105">
        <f t="shared" si="1"/>
        <v>42.882260000000002</v>
      </c>
      <c r="I11" s="116" t="s">
        <v>129</v>
      </c>
      <c r="J11" s="101" t="s">
        <v>130</v>
      </c>
      <c r="K11" s="119">
        <v>98159</v>
      </c>
      <c r="L11" s="117">
        <f t="shared" si="2"/>
        <v>3762.43</v>
      </c>
      <c r="M11" s="104">
        <f t="shared" si="0"/>
        <v>53.748930000000001</v>
      </c>
      <c r="N11" s="104">
        <f t="shared" si="3"/>
        <v>67.186160000000001</v>
      </c>
    </row>
    <row r="12" spans="1:14" x14ac:dyDescent="0.25">
      <c r="A12" s="101" t="s">
        <v>46</v>
      </c>
      <c r="B12" s="102" t="s">
        <v>47</v>
      </c>
      <c r="C12" s="119">
        <v>64244</v>
      </c>
      <c r="D12" s="103">
        <f t="shared" si="4"/>
        <v>2462.4699999999998</v>
      </c>
      <c r="E12" s="104">
        <f>ROUND(C12/26.08929/70,5)</f>
        <v>35.178089999999997</v>
      </c>
      <c r="F12" s="105">
        <f t="shared" si="1"/>
        <v>43.972610000000003</v>
      </c>
      <c r="I12" s="116" t="s">
        <v>131</v>
      </c>
      <c r="J12" s="101" t="s">
        <v>132</v>
      </c>
      <c r="K12" s="119">
        <v>101729</v>
      </c>
      <c r="L12" s="117">
        <f t="shared" si="2"/>
        <v>3899.26</v>
      </c>
      <c r="M12" s="104">
        <f t="shared" si="0"/>
        <v>55.703760000000003</v>
      </c>
      <c r="N12" s="104">
        <f t="shared" si="3"/>
        <v>69.6297</v>
      </c>
    </row>
    <row r="13" spans="1:14" x14ac:dyDescent="0.25">
      <c r="A13" s="101"/>
      <c r="B13" s="102"/>
      <c r="C13" s="119"/>
      <c r="D13" s="103"/>
      <c r="E13" s="104"/>
      <c r="F13" s="105"/>
      <c r="I13" s="116" t="s">
        <v>133</v>
      </c>
      <c r="J13" s="101" t="s">
        <v>134</v>
      </c>
      <c r="K13" s="119">
        <v>105292</v>
      </c>
      <c r="L13" s="117">
        <f t="shared" si="2"/>
        <v>4035.83</v>
      </c>
      <c r="M13" s="104">
        <f t="shared" si="0"/>
        <v>57.65475</v>
      </c>
      <c r="N13" s="104">
        <f t="shared" si="3"/>
        <v>72.068439999999995</v>
      </c>
    </row>
    <row r="14" spans="1:14" x14ac:dyDescent="0.25">
      <c r="A14" s="101" t="s">
        <v>48</v>
      </c>
      <c r="B14" s="102" t="s">
        <v>49</v>
      </c>
      <c r="C14" s="119">
        <v>65835</v>
      </c>
      <c r="D14" s="103">
        <f t="shared" ref="D14:D17" si="5">ROUND((E14*70),2)</f>
        <v>2523.4499999999998</v>
      </c>
      <c r="E14" s="104">
        <f>ROUND(C14/26.08929/70,5)</f>
        <v>36.049280000000003</v>
      </c>
      <c r="F14" s="105">
        <f t="shared" si="1"/>
        <v>45.061599999999999</v>
      </c>
      <c r="I14" s="116"/>
      <c r="J14" s="101"/>
      <c r="K14" s="120"/>
      <c r="L14" s="117"/>
      <c r="M14" s="104"/>
      <c r="N14" s="104"/>
    </row>
    <row r="15" spans="1:14" x14ac:dyDescent="0.25">
      <c r="A15" s="101" t="s">
        <v>50</v>
      </c>
      <c r="B15" s="102" t="s">
        <v>51</v>
      </c>
      <c r="C15" s="119">
        <v>67436</v>
      </c>
      <c r="D15" s="103">
        <f t="shared" si="5"/>
        <v>2584.8200000000002</v>
      </c>
      <c r="E15" s="104">
        <f>ROUND(C15/26.08929/70,5)</f>
        <v>36.925939999999997</v>
      </c>
      <c r="F15" s="105">
        <f t="shared" si="1"/>
        <v>46.157429999999998</v>
      </c>
      <c r="I15" s="116" t="s">
        <v>135</v>
      </c>
      <c r="J15" s="101" t="s">
        <v>136</v>
      </c>
      <c r="K15" s="119">
        <v>113831</v>
      </c>
      <c r="L15" s="117">
        <f t="shared" si="2"/>
        <v>4363.13</v>
      </c>
      <c r="M15" s="104">
        <f t="shared" ref="M15:M20" si="6">ROUND(K15/26.08929/70,5)</f>
        <v>62.330449999999999</v>
      </c>
      <c r="N15" s="104">
        <f t="shared" si="3"/>
        <v>77.913060000000002</v>
      </c>
    </row>
    <row r="16" spans="1:14" x14ac:dyDescent="0.25">
      <c r="A16" s="101" t="s">
        <v>52</v>
      </c>
      <c r="B16" s="102" t="s">
        <v>53</v>
      </c>
      <c r="C16" s="119">
        <v>69028</v>
      </c>
      <c r="D16" s="103">
        <f t="shared" si="5"/>
        <v>2645.84</v>
      </c>
      <c r="E16" s="104">
        <f>ROUND(C16/26.08929/70,5)</f>
        <v>37.797669999999997</v>
      </c>
      <c r="F16" s="105">
        <f t="shared" si="1"/>
        <v>47.24709</v>
      </c>
      <c r="I16" s="116" t="s">
        <v>137</v>
      </c>
      <c r="J16" s="101" t="s">
        <v>138</v>
      </c>
      <c r="K16" s="119">
        <v>117939</v>
      </c>
      <c r="L16" s="117">
        <f t="shared" si="2"/>
        <v>4520.59</v>
      </c>
      <c r="M16" s="104">
        <f t="shared" si="6"/>
        <v>64.57987</v>
      </c>
      <c r="N16" s="104">
        <f t="shared" si="3"/>
        <v>80.72484</v>
      </c>
    </row>
    <row r="17" spans="1:14" x14ac:dyDescent="0.25">
      <c r="A17" s="101" t="s">
        <v>54</v>
      </c>
      <c r="B17" s="102" t="s">
        <v>55</v>
      </c>
      <c r="C17" s="119">
        <v>70638</v>
      </c>
      <c r="D17" s="103">
        <f t="shared" si="5"/>
        <v>2707.55</v>
      </c>
      <c r="E17" s="104">
        <f>ROUND(C17/26.08929/70,5)</f>
        <v>38.679250000000003</v>
      </c>
      <c r="F17" s="105">
        <f t="shared" si="1"/>
        <v>48.349060000000001</v>
      </c>
      <c r="I17" s="116" t="s">
        <v>139</v>
      </c>
      <c r="J17" s="101" t="s">
        <v>140</v>
      </c>
      <c r="K17" s="119">
        <v>122058</v>
      </c>
      <c r="L17" s="117">
        <f t="shared" si="2"/>
        <v>4678.47</v>
      </c>
      <c r="M17" s="104">
        <f t="shared" si="6"/>
        <v>66.835310000000007</v>
      </c>
      <c r="N17" s="104">
        <f t="shared" si="3"/>
        <v>83.544139999999999</v>
      </c>
    </row>
    <row r="18" spans="1:14" x14ac:dyDescent="0.25">
      <c r="A18" s="101"/>
      <c r="B18" s="102"/>
      <c r="C18" s="119"/>
      <c r="D18" s="103"/>
      <c r="E18" s="104"/>
      <c r="F18" s="105"/>
      <c r="I18" s="116" t="s">
        <v>141</v>
      </c>
      <c r="J18" s="101" t="s">
        <v>142</v>
      </c>
      <c r="K18" s="119">
        <v>126171</v>
      </c>
      <c r="L18" s="117">
        <f t="shared" si="2"/>
        <v>4836.12</v>
      </c>
      <c r="M18" s="104">
        <f t="shared" si="6"/>
        <v>69.087459999999993</v>
      </c>
      <c r="N18" s="104">
        <f t="shared" si="3"/>
        <v>86.35933</v>
      </c>
    </row>
    <row r="19" spans="1:14" x14ac:dyDescent="0.25">
      <c r="A19" s="101" t="s">
        <v>56</v>
      </c>
      <c r="B19" s="102" t="s">
        <v>57</v>
      </c>
      <c r="C19" s="119">
        <v>72805</v>
      </c>
      <c r="D19" s="103">
        <f t="shared" ref="D19:D22" si="7">ROUND((E19*70),2)</f>
        <v>2790.61</v>
      </c>
      <c r="E19" s="104">
        <f>ROUND(C19/26.08929/70,5)</f>
        <v>39.865839999999999</v>
      </c>
      <c r="F19" s="105">
        <f t="shared" si="1"/>
        <v>49.832299999999996</v>
      </c>
      <c r="I19" s="116" t="s">
        <v>143</v>
      </c>
      <c r="J19" s="101" t="s">
        <v>144</v>
      </c>
      <c r="K19" s="119">
        <v>130285</v>
      </c>
      <c r="L19" s="117">
        <f t="shared" si="2"/>
        <v>4993.8100000000004</v>
      </c>
      <c r="M19" s="104">
        <f t="shared" si="6"/>
        <v>71.340170000000001</v>
      </c>
      <c r="N19" s="104">
        <f t="shared" si="3"/>
        <v>89.175210000000007</v>
      </c>
    </row>
    <row r="20" spans="1:14" x14ac:dyDescent="0.25">
      <c r="A20" s="101" t="s">
        <v>58</v>
      </c>
      <c r="B20" s="102" t="s">
        <v>59</v>
      </c>
      <c r="C20" s="119">
        <v>74684</v>
      </c>
      <c r="D20" s="103">
        <f t="shared" si="7"/>
        <v>2862.63</v>
      </c>
      <c r="E20" s="104">
        <f>ROUND(C20/26.08929/70,5)</f>
        <v>40.89472</v>
      </c>
      <c r="F20" s="105">
        <f t="shared" si="1"/>
        <v>51.118400000000001</v>
      </c>
      <c r="I20" s="116" t="s">
        <v>145</v>
      </c>
      <c r="J20" s="101" t="s">
        <v>146</v>
      </c>
      <c r="K20" s="119">
        <v>134397</v>
      </c>
      <c r="L20" s="117">
        <f t="shared" si="2"/>
        <v>5151.42</v>
      </c>
      <c r="M20" s="104">
        <f t="shared" si="6"/>
        <v>73.591769999999997</v>
      </c>
      <c r="N20" s="104">
        <f t="shared" si="3"/>
        <v>91.989710000000002</v>
      </c>
    </row>
    <row r="21" spans="1:14" x14ac:dyDescent="0.25">
      <c r="A21" s="101" t="s">
        <v>60</v>
      </c>
      <c r="B21" s="102" t="s">
        <v>61</v>
      </c>
      <c r="C21" s="119">
        <v>76586</v>
      </c>
      <c r="D21" s="103">
        <f t="shared" si="7"/>
        <v>2935.53</v>
      </c>
      <c r="E21" s="104">
        <f>ROUND(C21/26.08929/70,5)</f>
        <v>41.936199999999999</v>
      </c>
      <c r="F21" s="105">
        <f t="shared" si="1"/>
        <v>52.420250000000003</v>
      </c>
      <c r="I21" s="116"/>
      <c r="J21" s="101"/>
      <c r="K21" s="120"/>
      <c r="L21" s="117"/>
      <c r="M21" s="104"/>
      <c r="N21" s="104"/>
    </row>
    <row r="22" spans="1:14" x14ac:dyDescent="0.25">
      <c r="A22" s="101" t="s">
        <v>62</v>
      </c>
      <c r="B22" s="102" t="s">
        <v>63</v>
      </c>
      <c r="C22" s="119">
        <v>78757</v>
      </c>
      <c r="D22" s="103">
        <f t="shared" si="7"/>
        <v>3018.75</v>
      </c>
      <c r="E22" s="104">
        <f>ROUND(C22/26.08929/70,5)</f>
        <v>43.124980000000001</v>
      </c>
      <c r="F22" s="105">
        <f t="shared" si="1"/>
        <v>53.906230000000001</v>
      </c>
      <c r="I22" s="116" t="s">
        <v>147</v>
      </c>
      <c r="J22" s="101" t="s">
        <v>148</v>
      </c>
      <c r="K22" s="119">
        <v>142625</v>
      </c>
      <c r="L22" s="117">
        <f t="shared" si="2"/>
        <v>5466.8</v>
      </c>
      <c r="M22" s="104">
        <f>ROUND(K22/26.08929/70,5)</f>
        <v>78.097179999999994</v>
      </c>
      <c r="N22" s="104">
        <f t="shared" si="3"/>
        <v>97.621480000000005</v>
      </c>
    </row>
    <row r="23" spans="1:14" x14ac:dyDescent="0.25">
      <c r="A23" s="101"/>
      <c r="B23" s="102"/>
      <c r="C23" s="119"/>
      <c r="D23" s="103"/>
      <c r="E23" s="104"/>
      <c r="F23" s="105"/>
      <c r="I23" s="116" t="s">
        <v>149</v>
      </c>
      <c r="J23" s="101" t="s">
        <v>150</v>
      </c>
      <c r="K23" s="119">
        <v>146743</v>
      </c>
      <c r="L23" s="117">
        <f t="shared" si="2"/>
        <v>5624.64</v>
      </c>
      <c r="M23" s="104">
        <f>ROUND(K23/26.08929/70,5)</f>
        <v>80.352069999999998</v>
      </c>
      <c r="N23" s="104">
        <f t="shared" si="3"/>
        <v>100.44009</v>
      </c>
    </row>
    <row r="24" spans="1:14" x14ac:dyDescent="0.25">
      <c r="A24" s="101" t="s">
        <v>64</v>
      </c>
      <c r="B24" s="102" t="s">
        <v>65</v>
      </c>
      <c r="C24" s="119">
        <v>80975</v>
      </c>
      <c r="D24" s="103">
        <f t="shared" ref="D24:D27" si="8">ROUND((E24*70),2)</f>
        <v>3103.76</v>
      </c>
      <c r="E24" s="104">
        <f>ROUND(C24/26.08929/70,5)</f>
        <v>44.339489999999998</v>
      </c>
      <c r="F24" s="105">
        <f t="shared" si="1"/>
        <v>55.42436</v>
      </c>
      <c r="I24" s="116" t="s">
        <v>151</v>
      </c>
      <c r="J24" s="101" t="s">
        <v>152</v>
      </c>
      <c r="K24" s="119">
        <v>150850</v>
      </c>
      <c r="L24" s="117">
        <f t="shared" si="2"/>
        <v>5782.07</v>
      </c>
      <c r="M24" s="104">
        <f>ROUND(K24/26.08929/70,5)</f>
        <v>82.600939999999994</v>
      </c>
      <c r="N24" s="104">
        <f t="shared" si="3"/>
        <v>103.25118000000001</v>
      </c>
    </row>
    <row r="25" spans="1:14" x14ac:dyDescent="0.25">
      <c r="A25" s="101" t="s">
        <v>66</v>
      </c>
      <c r="B25" s="102" t="s">
        <v>67</v>
      </c>
      <c r="C25" s="119">
        <v>83196</v>
      </c>
      <c r="D25" s="103">
        <f t="shared" si="8"/>
        <v>3188.89</v>
      </c>
      <c r="E25" s="104">
        <f>ROUND(C25/26.08929/70,5)</f>
        <v>45.555639999999997</v>
      </c>
      <c r="F25" s="105">
        <f t="shared" si="1"/>
        <v>56.94455</v>
      </c>
      <c r="I25" s="116" t="s">
        <v>153</v>
      </c>
      <c r="J25" s="101" t="s">
        <v>154</v>
      </c>
      <c r="K25" s="119">
        <v>154969</v>
      </c>
      <c r="L25" s="117">
        <f t="shared" si="2"/>
        <v>5939.95</v>
      </c>
      <c r="M25" s="104">
        <f>ROUND(K25/26.08929/70,5)</f>
        <v>84.856390000000005</v>
      </c>
      <c r="N25" s="104">
        <f t="shared" si="3"/>
        <v>106.07049000000001</v>
      </c>
    </row>
    <row r="26" spans="1:14" x14ac:dyDescent="0.25">
      <c r="A26" s="101" t="s">
        <v>68</v>
      </c>
      <c r="B26" s="102" t="s">
        <v>69</v>
      </c>
      <c r="C26" s="119">
        <v>85435</v>
      </c>
      <c r="D26" s="103">
        <f t="shared" si="8"/>
        <v>3274.72</v>
      </c>
      <c r="E26" s="104">
        <f>ROUND(C26/26.08929/70,5)</f>
        <v>46.781649999999999</v>
      </c>
      <c r="F26" s="105">
        <f t="shared" si="1"/>
        <v>58.477060000000002</v>
      </c>
      <c r="I26" s="116"/>
      <c r="J26" s="101"/>
      <c r="K26" s="120"/>
      <c r="L26" s="117"/>
      <c r="M26" s="104"/>
      <c r="N26" s="104"/>
    </row>
    <row r="27" spans="1:14" x14ac:dyDescent="0.25">
      <c r="A27" s="101" t="s">
        <v>70</v>
      </c>
      <c r="B27" s="102" t="s">
        <v>71</v>
      </c>
      <c r="C27" s="119">
        <v>87658</v>
      </c>
      <c r="D27" s="103">
        <f t="shared" si="8"/>
        <v>3359.92</v>
      </c>
      <c r="E27" s="104">
        <f>ROUND(C27/26.08929/70,5)</f>
        <v>47.998899999999999</v>
      </c>
      <c r="F27" s="105">
        <f t="shared" si="1"/>
        <v>59.998629999999999</v>
      </c>
      <c r="I27" s="116" t="s">
        <v>155</v>
      </c>
      <c r="J27" s="101" t="s">
        <v>156</v>
      </c>
      <c r="K27" s="119">
        <v>161830</v>
      </c>
      <c r="L27" s="117">
        <f t="shared" si="2"/>
        <v>6202.93</v>
      </c>
      <c r="M27" s="104">
        <f>ROUND(K27/26.08929/70,5)</f>
        <v>88.613259999999997</v>
      </c>
      <c r="N27" s="104">
        <f t="shared" si="3"/>
        <v>110.76658</v>
      </c>
    </row>
    <row r="28" spans="1:14" x14ac:dyDescent="0.25">
      <c r="A28" s="101"/>
      <c r="B28" s="102"/>
      <c r="C28" s="119"/>
      <c r="D28" s="103"/>
      <c r="E28" s="104"/>
      <c r="F28" s="105"/>
      <c r="I28" s="116" t="s">
        <v>157</v>
      </c>
      <c r="J28" s="101" t="s">
        <v>158</v>
      </c>
      <c r="K28" s="119">
        <v>167309</v>
      </c>
      <c r="L28" s="117">
        <f t="shared" si="2"/>
        <v>6412.94</v>
      </c>
      <c r="M28" s="104">
        <f>ROUND(K28/26.08929/70,5)</f>
        <v>91.613399999999999</v>
      </c>
      <c r="N28" s="104">
        <f t="shared" si="3"/>
        <v>114.51675</v>
      </c>
    </row>
    <row r="29" spans="1:14" x14ac:dyDescent="0.25">
      <c r="A29" s="101" t="s">
        <v>72</v>
      </c>
      <c r="B29" s="102" t="s">
        <v>73</v>
      </c>
      <c r="C29" s="119">
        <v>89881</v>
      </c>
      <c r="D29" s="103">
        <f t="shared" ref="D29:D32" si="9">ROUND((E29*70),2)</f>
        <v>3445.13</v>
      </c>
      <c r="E29" s="104">
        <f>ROUND(C29/26.08929/70,5)</f>
        <v>49.216149999999999</v>
      </c>
      <c r="F29" s="105">
        <f t="shared" si="1"/>
        <v>61.520189999999999</v>
      </c>
      <c r="I29" s="116" t="s">
        <v>159</v>
      </c>
      <c r="J29" s="101" t="s">
        <v>160</v>
      </c>
      <c r="K29" s="119">
        <v>172797</v>
      </c>
      <c r="L29" s="117">
        <f t="shared" si="2"/>
        <v>6623.29</v>
      </c>
      <c r="M29" s="104">
        <f>ROUND(K29/26.08929/70,5)</f>
        <v>94.618459999999999</v>
      </c>
      <c r="N29" s="104">
        <f t="shared" si="3"/>
        <v>118.27307999999999</v>
      </c>
    </row>
    <row r="30" spans="1:14" x14ac:dyDescent="0.25">
      <c r="A30" s="101" t="s">
        <v>74</v>
      </c>
      <c r="B30" s="102" t="s">
        <v>75</v>
      </c>
      <c r="C30" s="119">
        <v>92101</v>
      </c>
      <c r="D30" s="103">
        <f t="shared" si="9"/>
        <v>3530.22</v>
      </c>
      <c r="E30" s="104">
        <f>ROUND(C30/26.08929/70,5)</f>
        <v>50.431750000000001</v>
      </c>
      <c r="F30" s="105">
        <f t="shared" si="1"/>
        <v>63.03969</v>
      </c>
      <c r="I30" s="116" t="s">
        <v>161</v>
      </c>
      <c r="J30" s="101" t="s">
        <v>162</v>
      </c>
      <c r="K30" s="119">
        <v>178282</v>
      </c>
      <c r="L30" s="117">
        <f t="shared" si="2"/>
        <v>6833.53</v>
      </c>
      <c r="M30" s="104">
        <f>ROUND(K30/26.08929/70,5)</f>
        <v>97.621889999999993</v>
      </c>
      <c r="N30" s="104">
        <f t="shared" si="3"/>
        <v>122.02736</v>
      </c>
    </row>
    <row r="31" spans="1:14" x14ac:dyDescent="0.25">
      <c r="A31" s="101" t="s">
        <v>76</v>
      </c>
      <c r="B31" s="102" t="s">
        <v>77</v>
      </c>
      <c r="C31" s="119">
        <v>94322</v>
      </c>
      <c r="D31" s="103">
        <f t="shared" si="9"/>
        <v>3615.35</v>
      </c>
      <c r="E31" s="104">
        <f>ROUND(C31/26.08929/70,5)</f>
        <v>51.6479</v>
      </c>
      <c r="F31" s="105">
        <f t="shared" si="1"/>
        <v>64.559880000000007</v>
      </c>
      <c r="I31" s="116"/>
      <c r="J31" s="101"/>
      <c r="K31" s="120"/>
      <c r="L31" s="117"/>
      <c r="M31" s="104"/>
      <c r="N31" s="104"/>
    </row>
    <row r="32" spans="1:14" x14ac:dyDescent="0.25">
      <c r="A32" s="101" t="s">
        <v>78</v>
      </c>
      <c r="B32" s="102" t="s">
        <v>79</v>
      </c>
      <c r="C32" s="119">
        <v>96546</v>
      </c>
      <c r="D32" s="103">
        <f t="shared" si="9"/>
        <v>3700.6</v>
      </c>
      <c r="E32" s="104">
        <f>ROUND(C32/26.08929/70,5)</f>
        <v>52.865699999999997</v>
      </c>
      <c r="F32" s="105">
        <f t="shared" si="1"/>
        <v>66.082130000000006</v>
      </c>
      <c r="I32" s="116" t="s">
        <v>163</v>
      </c>
      <c r="J32" s="129" t="s">
        <v>164</v>
      </c>
      <c r="K32" s="119">
        <v>208457</v>
      </c>
      <c r="L32" s="117">
        <f t="shared" si="2"/>
        <v>7990.14</v>
      </c>
      <c r="M32" s="104">
        <f>ROUND(K32/26.08929/70,5)</f>
        <v>114.14481000000001</v>
      </c>
      <c r="N32" s="104">
        <f t="shared" si="3"/>
        <v>142.68100999999999</v>
      </c>
    </row>
    <row r="33" spans="1:14" ht="13.8" thickBot="1" x14ac:dyDescent="0.3">
      <c r="A33" s="101"/>
      <c r="B33" s="102"/>
      <c r="C33" s="119"/>
      <c r="D33" s="103"/>
      <c r="E33" s="104"/>
      <c r="F33" s="105"/>
      <c r="I33" s="106"/>
      <c r="J33" s="106"/>
      <c r="K33" s="134"/>
      <c r="L33" s="132"/>
      <c r="M33" s="133"/>
      <c r="N33" s="133"/>
    </row>
    <row r="34" spans="1:14" x14ac:dyDescent="0.25">
      <c r="A34" s="101" t="s">
        <v>80</v>
      </c>
      <c r="B34" s="102" t="s">
        <v>81</v>
      </c>
      <c r="C34" s="119">
        <v>99365</v>
      </c>
      <c r="D34" s="103">
        <f t="shared" ref="D34:D37" si="10">ROUND((E34*70),2)</f>
        <v>3808.65</v>
      </c>
      <c r="E34" s="104">
        <f>ROUND(C34/26.08929/70,5)</f>
        <v>54.409300000000002</v>
      </c>
      <c r="F34" s="105">
        <f t="shared" si="1"/>
        <v>68.011629999999997</v>
      </c>
    </row>
    <row r="35" spans="1:14" x14ac:dyDescent="0.25">
      <c r="A35" s="101" t="s">
        <v>82</v>
      </c>
      <c r="B35" s="102" t="s">
        <v>83</v>
      </c>
      <c r="C35" s="119">
        <v>102075</v>
      </c>
      <c r="D35" s="103">
        <f t="shared" si="10"/>
        <v>3912.52</v>
      </c>
      <c r="E35" s="104">
        <f>ROUND(C35/26.08929/70,5)</f>
        <v>55.893210000000003</v>
      </c>
      <c r="F35" s="105">
        <f t="shared" si="1"/>
        <v>69.866510000000005</v>
      </c>
    </row>
    <row r="36" spans="1:14" x14ac:dyDescent="0.25">
      <c r="A36" s="101" t="s">
        <v>84</v>
      </c>
      <c r="B36" s="102" t="s">
        <v>85</v>
      </c>
      <c r="C36" s="119">
        <v>104790</v>
      </c>
      <c r="D36" s="103">
        <f t="shared" si="10"/>
        <v>4016.59</v>
      </c>
      <c r="E36" s="104">
        <f>ROUND(C36/26.08929/70,5)</f>
        <v>57.379869999999997</v>
      </c>
      <c r="F36" s="105">
        <f t="shared" si="1"/>
        <v>71.72484</v>
      </c>
    </row>
    <row r="37" spans="1:14" x14ac:dyDescent="0.25">
      <c r="A37" s="101" t="s">
        <v>86</v>
      </c>
      <c r="B37" s="102" t="s">
        <v>87</v>
      </c>
      <c r="C37" s="119">
        <v>107498</v>
      </c>
      <c r="D37" s="103">
        <f t="shared" si="10"/>
        <v>4120.3900000000003</v>
      </c>
      <c r="E37" s="104">
        <f>ROUND(C37/26.08929/70,5)</f>
        <v>58.862690000000001</v>
      </c>
      <c r="F37" s="105">
        <f t="shared" si="1"/>
        <v>73.578360000000004</v>
      </c>
    </row>
    <row r="38" spans="1:14" x14ac:dyDescent="0.25">
      <c r="A38" s="101"/>
      <c r="B38" s="102"/>
      <c r="C38" s="119"/>
      <c r="D38" s="103"/>
      <c r="E38" s="104"/>
      <c r="F38" s="105"/>
    </row>
    <row r="39" spans="1:14" x14ac:dyDescent="0.25">
      <c r="A39" s="101" t="s">
        <v>88</v>
      </c>
      <c r="B39" s="102" t="s">
        <v>89</v>
      </c>
      <c r="C39" s="119">
        <v>110220</v>
      </c>
      <c r="D39" s="103">
        <f t="shared" ref="D39:D42" si="11">ROUND((E39*70),2)</f>
        <v>4224.72</v>
      </c>
      <c r="E39" s="104">
        <f>ROUND(C39/26.08929/70,5)</f>
        <v>60.353169999999999</v>
      </c>
      <c r="F39" s="105">
        <f t="shared" si="1"/>
        <v>75.441460000000006</v>
      </c>
    </row>
    <row r="40" spans="1:14" x14ac:dyDescent="0.25">
      <c r="A40" s="101" t="s">
        <v>90</v>
      </c>
      <c r="B40" s="102" t="s">
        <v>91</v>
      </c>
      <c r="C40" s="119">
        <v>114560</v>
      </c>
      <c r="D40" s="103">
        <f t="shared" si="11"/>
        <v>4391.07</v>
      </c>
      <c r="E40" s="104">
        <f>ROUND(C40/26.08929/70,5)</f>
        <v>62.72963</v>
      </c>
      <c r="F40" s="105">
        <f t="shared" si="1"/>
        <v>78.412040000000005</v>
      </c>
    </row>
    <row r="41" spans="1:14" x14ac:dyDescent="0.25">
      <c r="A41" s="101" t="s">
        <v>92</v>
      </c>
      <c r="B41" s="102" t="s">
        <v>93</v>
      </c>
      <c r="C41" s="119">
        <v>118884</v>
      </c>
      <c r="D41" s="103">
        <f t="shared" si="11"/>
        <v>4556.8100000000004</v>
      </c>
      <c r="E41" s="104">
        <f>ROUND(C41/26.08929/70,5)</f>
        <v>65.097319999999996</v>
      </c>
      <c r="F41" s="105">
        <f t="shared" si="1"/>
        <v>81.371650000000002</v>
      </c>
    </row>
    <row r="42" spans="1:14" x14ac:dyDescent="0.25">
      <c r="A42" s="101" t="s">
        <v>94</v>
      </c>
      <c r="B42" s="102" t="s">
        <v>95</v>
      </c>
      <c r="C42" s="119">
        <v>123227</v>
      </c>
      <c r="D42" s="103">
        <f t="shared" si="11"/>
        <v>4723.28</v>
      </c>
      <c r="E42" s="104">
        <f>ROUND(C42/26.08929/70,5)</f>
        <v>67.47542</v>
      </c>
      <c r="F42" s="105">
        <f t="shared" si="1"/>
        <v>84.344279999999998</v>
      </c>
    </row>
    <row r="43" spans="1:14" x14ac:dyDescent="0.25">
      <c r="A43" s="101"/>
      <c r="B43" s="102"/>
      <c r="C43" s="119"/>
      <c r="D43" s="103"/>
      <c r="E43" s="104"/>
      <c r="F43" s="105"/>
    </row>
    <row r="44" spans="1:14" x14ac:dyDescent="0.25">
      <c r="A44" s="101" t="s">
        <v>96</v>
      </c>
      <c r="B44" s="102" t="s">
        <v>97</v>
      </c>
      <c r="C44" s="119">
        <v>127838</v>
      </c>
      <c r="D44" s="103">
        <f t="shared" ref="D44:D46" si="12">ROUND((E44*70),2)</f>
        <v>4900.0200000000004</v>
      </c>
      <c r="E44" s="104">
        <f>ROUND(C44/26.08929/70,5)</f>
        <v>70.000259999999997</v>
      </c>
      <c r="F44" s="105">
        <f>ROUND(E44*125%,5)</f>
        <v>87.500330000000005</v>
      </c>
    </row>
    <row r="45" spans="1:14" x14ac:dyDescent="0.25">
      <c r="A45" s="101" t="s">
        <v>98</v>
      </c>
      <c r="B45" s="102" t="s">
        <v>99</v>
      </c>
      <c r="C45" s="119">
        <v>132160</v>
      </c>
      <c r="D45" s="103">
        <f t="shared" si="12"/>
        <v>5065.68</v>
      </c>
      <c r="E45" s="104">
        <f>ROUND(C45/26.08929/70,5)</f>
        <v>72.366860000000003</v>
      </c>
      <c r="F45" s="105">
        <f>ROUND(E45*125%,5)</f>
        <v>90.458579999999998</v>
      </c>
    </row>
    <row r="46" spans="1:14" x14ac:dyDescent="0.25">
      <c r="A46" s="101" t="s">
        <v>100</v>
      </c>
      <c r="B46" s="102" t="s">
        <v>101</v>
      </c>
      <c r="C46" s="119">
        <v>136506</v>
      </c>
      <c r="D46" s="103">
        <f t="shared" si="12"/>
        <v>5232.26</v>
      </c>
      <c r="E46" s="104">
        <f>ROUND(C46/26.08929/70,5)</f>
        <v>74.746600000000001</v>
      </c>
      <c r="F46" s="105">
        <f>ROUND(E46*125%,5)</f>
        <v>93.433250000000001</v>
      </c>
    </row>
    <row r="47" spans="1:14" x14ac:dyDescent="0.25">
      <c r="A47" s="101"/>
      <c r="B47" s="102"/>
      <c r="C47" s="121"/>
      <c r="D47" s="103"/>
      <c r="E47" s="104"/>
      <c r="F47" s="105"/>
    </row>
    <row r="48" spans="1:14" x14ac:dyDescent="0.25">
      <c r="A48" s="101" t="s">
        <v>102</v>
      </c>
      <c r="B48" s="102" t="s">
        <v>103</v>
      </c>
      <c r="C48" s="119">
        <v>138141</v>
      </c>
      <c r="D48" s="103">
        <f t="shared" ref="D48:D53" si="13">ROUND((E48*70),2)</f>
        <v>5294.93</v>
      </c>
      <c r="E48" s="104">
        <f t="shared" ref="E48:E54" si="14">ROUND(C48/26.08929/70,5)</f>
        <v>75.64188</v>
      </c>
      <c r="F48" s="105">
        <f t="shared" ref="F48:F54" si="15">ROUND(E48*125%,5)</f>
        <v>94.552350000000004</v>
      </c>
    </row>
    <row r="49" spans="1:6" x14ac:dyDescent="0.25">
      <c r="A49" s="101" t="s">
        <v>104</v>
      </c>
      <c r="B49" s="102" t="s">
        <v>105</v>
      </c>
      <c r="C49" s="119">
        <v>145047</v>
      </c>
      <c r="D49" s="103">
        <f t="shared" si="13"/>
        <v>5559.64</v>
      </c>
      <c r="E49" s="104">
        <f t="shared" si="14"/>
        <v>79.423400000000001</v>
      </c>
      <c r="F49" s="105">
        <f t="shared" si="15"/>
        <v>99.279250000000005</v>
      </c>
    </row>
    <row r="50" spans="1:6" x14ac:dyDescent="0.25">
      <c r="A50" s="101" t="s">
        <v>106</v>
      </c>
      <c r="B50" s="102" t="s">
        <v>107</v>
      </c>
      <c r="C50" s="119">
        <v>151954</v>
      </c>
      <c r="D50" s="103">
        <f t="shared" si="13"/>
        <v>5824.38</v>
      </c>
      <c r="E50" s="104">
        <f t="shared" si="14"/>
        <v>83.205460000000002</v>
      </c>
      <c r="F50" s="105">
        <f t="shared" si="15"/>
        <v>104.00682999999999</v>
      </c>
    </row>
    <row r="51" spans="1:6" x14ac:dyDescent="0.25">
      <c r="A51" s="101" t="s">
        <v>108</v>
      </c>
      <c r="B51" s="102" t="s">
        <v>109</v>
      </c>
      <c r="C51" s="119">
        <v>158860</v>
      </c>
      <c r="D51" s="103">
        <f t="shared" si="13"/>
        <v>6089.09</v>
      </c>
      <c r="E51" s="104">
        <f t="shared" si="14"/>
        <v>86.986980000000003</v>
      </c>
      <c r="F51" s="105">
        <f t="shared" si="15"/>
        <v>108.73372999999999</v>
      </c>
    </row>
    <row r="52" spans="1:6" x14ac:dyDescent="0.25">
      <c r="A52" s="101" t="s">
        <v>110</v>
      </c>
      <c r="B52" s="102" t="s">
        <v>111</v>
      </c>
      <c r="C52" s="119">
        <v>165767</v>
      </c>
      <c r="D52" s="103">
        <f t="shared" si="13"/>
        <v>6353.83</v>
      </c>
      <c r="E52" s="104">
        <f t="shared" si="14"/>
        <v>90.769049999999993</v>
      </c>
      <c r="F52" s="105">
        <f t="shared" si="15"/>
        <v>113.46131</v>
      </c>
    </row>
    <row r="53" spans="1:6" x14ac:dyDescent="0.25">
      <c r="A53" s="101" t="s">
        <v>112</v>
      </c>
      <c r="B53" s="102" t="s">
        <v>113</v>
      </c>
      <c r="C53" s="119">
        <v>172674</v>
      </c>
      <c r="D53" s="103">
        <f t="shared" si="13"/>
        <v>6618.58</v>
      </c>
      <c r="E53" s="104">
        <f t="shared" si="14"/>
        <v>94.551109999999994</v>
      </c>
      <c r="F53" s="105">
        <f t="shared" si="15"/>
        <v>118.18889</v>
      </c>
    </row>
    <row r="54" spans="1:6" ht="13.8" thickBot="1" x14ac:dyDescent="0.3">
      <c r="A54" s="106" t="s">
        <v>114</v>
      </c>
      <c r="B54" s="107" t="s">
        <v>115</v>
      </c>
      <c r="C54" s="122">
        <v>179581</v>
      </c>
      <c r="D54" s="108">
        <f>ROUND((E54*70),2)</f>
        <v>6883.32</v>
      </c>
      <c r="E54" s="109">
        <f t="shared" si="14"/>
        <v>98.333179999999999</v>
      </c>
      <c r="F54" s="110">
        <f t="shared" si="15"/>
        <v>122.91648000000001</v>
      </c>
    </row>
  </sheetData>
  <sheetProtection algorithmName="SHA-512" hashValue="3PmSRc1LdacYC7dNWhdUgXtzWEOLwAIhzb3oZeHi/qdPxoU2TMKSl8NgoR2SXHOwBqapn2qEpDlc1Vi6yxKWfg==" saltValue="S+y6YCG3XUhJmHIH0XFy9A==" spinCount="100000" sheet="1" objects="1" scenarios="1"/>
  <mergeCells count="1">
    <mergeCell ref="I3:N3"/>
  </mergeCells>
  <pageMargins left="0.70866141732283472" right="0.70866141732283472" top="0.74803149606299213" bottom="0.74803149606299213" header="0.31496062992125984" footer="0.31496062992125984"/>
  <pageSetup paperSize="9" scale="67" fitToWidth="2" orientation="landscape" horizontalDpi="300" verticalDpi="300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B187-54EC-4B8C-AD32-1A205DDC8968}">
  <sheetPr>
    <pageSetUpPr fitToPage="1"/>
  </sheetPr>
  <dimension ref="A1:G60"/>
  <sheetViews>
    <sheetView workbookViewId="0">
      <selection activeCell="D36" sqref="D36"/>
    </sheetView>
  </sheetViews>
  <sheetFormatPr defaultRowHeight="13.2" x14ac:dyDescent="0.25"/>
  <cols>
    <col min="1" max="1" width="9.88671875" customWidth="1"/>
    <col min="2" max="2" width="15.44140625" bestFit="1" customWidth="1"/>
    <col min="3" max="7" width="13.109375" customWidth="1"/>
  </cols>
  <sheetData>
    <row r="1" spans="1:7" ht="14.4" x14ac:dyDescent="0.3">
      <c r="A1" s="57" t="s">
        <v>22</v>
      </c>
      <c r="B1" s="58" t="s">
        <v>23</v>
      </c>
      <c r="C1" s="138" t="s">
        <v>24</v>
      </c>
      <c r="D1" s="139"/>
      <c r="E1" s="139"/>
      <c r="F1" s="139"/>
      <c r="G1" s="140"/>
    </row>
    <row r="2" spans="1:7" ht="15" thickBot="1" x14ac:dyDescent="0.35">
      <c r="A2" s="59" t="s">
        <v>25</v>
      </c>
      <c r="B2" s="60" t="s">
        <v>26</v>
      </c>
      <c r="C2" s="61">
        <v>0.8</v>
      </c>
      <c r="D2" s="62">
        <v>0.6</v>
      </c>
      <c r="E2" s="63">
        <v>0.5</v>
      </c>
      <c r="F2" s="64">
        <v>0.4</v>
      </c>
      <c r="G2" s="65">
        <v>0.2</v>
      </c>
    </row>
    <row r="3" spans="1:7" ht="14.4" x14ac:dyDescent="0.3">
      <c r="A3" s="66">
        <v>1</v>
      </c>
      <c r="B3" s="67">
        <v>35</v>
      </c>
      <c r="C3" s="68">
        <f>B3*C2</f>
        <v>28</v>
      </c>
      <c r="D3" s="69">
        <f>B3*D2</f>
        <v>21</v>
      </c>
      <c r="E3" s="70">
        <f>B3*E2</f>
        <v>17.5</v>
      </c>
      <c r="F3" s="71">
        <f>B3*F2</f>
        <v>14</v>
      </c>
      <c r="G3" s="72">
        <f>B3*G2</f>
        <v>7</v>
      </c>
    </row>
    <row r="4" spans="1:7" ht="14.4" x14ac:dyDescent="0.3">
      <c r="A4" s="73">
        <f>A3+1</f>
        <v>2</v>
      </c>
      <c r="B4" s="74">
        <f>B3+35</f>
        <v>70</v>
      </c>
      <c r="C4" s="75">
        <f>C3*2</f>
        <v>56</v>
      </c>
      <c r="D4" s="76">
        <f t="shared" ref="D4:G4" si="0">D3*2</f>
        <v>42</v>
      </c>
      <c r="E4" s="77">
        <f t="shared" si="0"/>
        <v>35</v>
      </c>
      <c r="F4" s="78">
        <f t="shared" si="0"/>
        <v>28</v>
      </c>
      <c r="G4" s="79">
        <f t="shared" si="0"/>
        <v>14</v>
      </c>
    </row>
    <row r="5" spans="1:7" ht="14.4" x14ac:dyDescent="0.3">
      <c r="A5" s="73">
        <f t="shared" ref="A5:A54" si="1">A4+1</f>
        <v>3</v>
      </c>
      <c r="B5" s="74">
        <f t="shared" ref="B5:B54" si="2">B4+35</f>
        <v>105</v>
      </c>
      <c r="C5" s="75">
        <v>84</v>
      </c>
      <c r="D5" s="76">
        <v>63</v>
      </c>
      <c r="E5" s="77">
        <v>52.5</v>
      </c>
      <c r="F5" s="78">
        <v>42</v>
      </c>
      <c r="G5" s="79">
        <v>21</v>
      </c>
    </row>
    <row r="6" spans="1:7" ht="14.4" x14ac:dyDescent="0.3">
      <c r="A6" s="73">
        <f t="shared" si="1"/>
        <v>4</v>
      </c>
      <c r="B6" s="74">
        <f t="shared" si="2"/>
        <v>140</v>
      </c>
      <c r="C6" s="75">
        <v>112</v>
      </c>
      <c r="D6" s="76">
        <v>84</v>
      </c>
      <c r="E6" s="77">
        <v>70</v>
      </c>
      <c r="F6" s="78">
        <v>56</v>
      </c>
      <c r="G6" s="79">
        <v>28</v>
      </c>
    </row>
    <row r="7" spans="1:7" ht="14.4" x14ac:dyDescent="0.3">
      <c r="A7" s="73">
        <f t="shared" si="1"/>
        <v>5</v>
      </c>
      <c r="B7" s="74">
        <f t="shared" si="2"/>
        <v>175</v>
      </c>
      <c r="C7" s="75">
        <v>140</v>
      </c>
      <c r="D7" s="76">
        <v>105</v>
      </c>
      <c r="E7" s="77">
        <v>87.5</v>
      </c>
      <c r="F7" s="78">
        <v>70</v>
      </c>
      <c r="G7" s="79">
        <v>35</v>
      </c>
    </row>
    <row r="8" spans="1:7" ht="14.4" x14ac:dyDescent="0.3">
      <c r="A8" s="73">
        <f t="shared" si="1"/>
        <v>6</v>
      </c>
      <c r="B8" s="74">
        <f t="shared" si="2"/>
        <v>210</v>
      </c>
      <c r="C8" s="75">
        <v>168</v>
      </c>
      <c r="D8" s="76">
        <v>126</v>
      </c>
      <c r="E8" s="77">
        <v>105</v>
      </c>
      <c r="F8" s="78">
        <v>84</v>
      </c>
      <c r="G8" s="79">
        <v>42</v>
      </c>
    </row>
    <row r="9" spans="1:7" ht="14.4" x14ac:dyDescent="0.3">
      <c r="A9" s="73">
        <f t="shared" si="1"/>
        <v>7</v>
      </c>
      <c r="B9" s="74">
        <f t="shared" si="2"/>
        <v>245</v>
      </c>
      <c r="C9" s="75">
        <v>196</v>
      </c>
      <c r="D9" s="76">
        <v>147</v>
      </c>
      <c r="E9" s="77">
        <v>122.5</v>
      </c>
      <c r="F9" s="78">
        <v>98</v>
      </c>
      <c r="G9" s="79">
        <v>49</v>
      </c>
    </row>
    <row r="10" spans="1:7" ht="14.4" x14ac:dyDescent="0.3">
      <c r="A10" s="73">
        <f t="shared" si="1"/>
        <v>8</v>
      </c>
      <c r="B10" s="74">
        <f t="shared" si="2"/>
        <v>280</v>
      </c>
      <c r="C10" s="75">
        <v>224</v>
      </c>
      <c r="D10" s="76">
        <v>168</v>
      </c>
      <c r="E10" s="77">
        <v>140</v>
      </c>
      <c r="F10" s="78">
        <v>112</v>
      </c>
      <c r="G10" s="79">
        <v>56</v>
      </c>
    </row>
    <row r="11" spans="1:7" ht="14.4" x14ac:dyDescent="0.3">
      <c r="A11" s="73">
        <f t="shared" si="1"/>
        <v>9</v>
      </c>
      <c r="B11" s="74">
        <f t="shared" si="2"/>
        <v>315</v>
      </c>
      <c r="C11" s="75">
        <v>252</v>
      </c>
      <c r="D11" s="76">
        <v>189</v>
      </c>
      <c r="E11" s="77">
        <v>157.5</v>
      </c>
      <c r="F11" s="78">
        <v>126</v>
      </c>
      <c r="G11" s="79">
        <v>63</v>
      </c>
    </row>
    <row r="12" spans="1:7" ht="14.4" x14ac:dyDescent="0.3">
      <c r="A12" s="73">
        <f t="shared" si="1"/>
        <v>10</v>
      </c>
      <c r="B12" s="74">
        <f t="shared" si="2"/>
        <v>350</v>
      </c>
      <c r="C12" s="75">
        <v>280</v>
      </c>
      <c r="D12" s="76">
        <v>210</v>
      </c>
      <c r="E12" s="77">
        <v>175</v>
      </c>
      <c r="F12" s="78">
        <v>140</v>
      </c>
      <c r="G12" s="79">
        <v>70</v>
      </c>
    </row>
    <row r="13" spans="1:7" ht="14.4" x14ac:dyDescent="0.3">
      <c r="A13" s="73">
        <f t="shared" si="1"/>
        <v>11</v>
      </c>
      <c r="B13" s="74">
        <f t="shared" si="2"/>
        <v>385</v>
      </c>
      <c r="C13" s="75">
        <v>308</v>
      </c>
      <c r="D13" s="76">
        <v>231</v>
      </c>
      <c r="E13" s="77">
        <v>192.5</v>
      </c>
      <c r="F13" s="78">
        <v>154</v>
      </c>
      <c r="G13" s="79">
        <v>77</v>
      </c>
    </row>
    <row r="14" spans="1:7" ht="14.4" x14ac:dyDescent="0.3">
      <c r="A14" s="73">
        <f t="shared" si="1"/>
        <v>12</v>
      </c>
      <c r="B14" s="74">
        <f t="shared" si="2"/>
        <v>420</v>
      </c>
      <c r="C14" s="75">
        <v>336</v>
      </c>
      <c r="D14" s="76">
        <v>252</v>
      </c>
      <c r="E14" s="77">
        <v>210</v>
      </c>
      <c r="F14" s="78">
        <v>168</v>
      </c>
      <c r="G14" s="79">
        <v>84</v>
      </c>
    </row>
    <row r="15" spans="1:7" ht="14.4" x14ac:dyDescent="0.3">
      <c r="A15" s="73">
        <f t="shared" si="1"/>
        <v>13</v>
      </c>
      <c r="B15" s="74">
        <f t="shared" si="2"/>
        <v>455</v>
      </c>
      <c r="C15" s="75">
        <v>364</v>
      </c>
      <c r="D15" s="76">
        <v>273</v>
      </c>
      <c r="E15" s="77">
        <v>227.5</v>
      </c>
      <c r="F15" s="78">
        <v>182</v>
      </c>
      <c r="G15" s="79">
        <v>91</v>
      </c>
    </row>
    <row r="16" spans="1:7" ht="14.4" x14ac:dyDescent="0.3">
      <c r="A16" s="73">
        <f t="shared" si="1"/>
        <v>14</v>
      </c>
      <c r="B16" s="74">
        <f t="shared" si="2"/>
        <v>490</v>
      </c>
      <c r="C16" s="75">
        <v>392</v>
      </c>
      <c r="D16" s="76">
        <v>294</v>
      </c>
      <c r="E16" s="77">
        <v>245</v>
      </c>
      <c r="F16" s="78">
        <v>196</v>
      </c>
      <c r="G16" s="79">
        <v>98</v>
      </c>
    </row>
    <row r="17" spans="1:7" ht="14.4" x14ac:dyDescent="0.3">
      <c r="A17" s="73">
        <f t="shared" si="1"/>
        <v>15</v>
      </c>
      <c r="B17" s="74">
        <f t="shared" si="2"/>
        <v>525</v>
      </c>
      <c r="C17" s="75">
        <v>420</v>
      </c>
      <c r="D17" s="76">
        <v>315</v>
      </c>
      <c r="E17" s="77">
        <v>262.5</v>
      </c>
      <c r="F17" s="78">
        <v>210</v>
      </c>
      <c r="G17" s="79">
        <v>105</v>
      </c>
    </row>
    <row r="18" spans="1:7" ht="14.4" x14ac:dyDescent="0.3">
      <c r="A18" s="73">
        <f t="shared" si="1"/>
        <v>16</v>
      </c>
      <c r="B18" s="74">
        <f t="shared" si="2"/>
        <v>560</v>
      </c>
      <c r="C18" s="75">
        <v>448</v>
      </c>
      <c r="D18" s="76">
        <v>336</v>
      </c>
      <c r="E18" s="77">
        <v>280</v>
      </c>
      <c r="F18" s="78">
        <v>224</v>
      </c>
      <c r="G18" s="79">
        <v>112</v>
      </c>
    </row>
    <row r="19" spans="1:7" ht="14.4" x14ac:dyDescent="0.3">
      <c r="A19" s="73">
        <f t="shared" si="1"/>
        <v>17</v>
      </c>
      <c r="B19" s="74">
        <f t="shared" si="2"/>
        <v>595</v>
      </c>
      <c r="C19" s="75">
        <v>476</v>
      </c>
      <c r="D19" s="76">
        <v>357</v>
      </c>
      <c r="E19" s="77">
        <v>297.5</v>
      </c>
      <c r="F19" s="78">
        <v>238</v>
      </c>
      <c r="G19" s="79">
        <v>119</v>
      </c>
    </row>
    <row r="20" spans="1:7" ht="14.4" x14ac:dyDescent="0.3">
      <c r="A20" s="73">
        <f t="shared" si="1"/>
        <v>18</v>
      </c>
      <c r="B20" s="74">
        <f t="shared" si="2"/>
        <v>630</v>
      </c>
      <c r="C20" s="75">
        <v>504</v>
      </c>
      <c r="D20" s="76">
        <v>378</v>
      </c>
      <c r="E20" s="77">
        <v>315</v>
      </c>
      <c r="F20" s="78">
        <v>252</v>
      </c>
      <c r="G20" s="79">
        <v>126</v>
      </c>
    </row>
    <row r="21" spans="1:7" ht="14.4" x14ac:dyDescent="0.3">
      <c r="A21" s="73">
        <f t="shared" si="1"/>
        <v>19</v>
      </c>
      <c r="B21" s="74">
        <f t="shared" si="2"/>
        <v>665</v>
      </c>
      <c r="C21" s="75">
        <v>532</v>
      </c>
      <c r="D21" s="76">
        <v>399</v>
      </c>
      <c r="E21" s="77">
        <v>332.5</v>
      </c>
      <c r="F21" s="78">
        <v>266</v>
      </c>
      <c r="G21" s="79">
        <v>133</v>
      </c>
    </row>
    <row r="22" spans="1:7" ht="14.4" x14ac:dyDescent="0.3">
      <c r="A22" s="73">
        <f t="shared" si="1"/>
        <v>20</v>
      </c>
      <c r="B22" s="74">
        <f t="shared" si="2"/>
        <v>700</v>
      </c>
      <c r="C22" s="75">
        <v>560</v>
      </c>
      <c r="D22" s="76">
        <v>420</v>
      </c>
      <c r="E22" s="77">
        <v>350</v>
      </c>
      <c r="F22" s="78">
        <v>280</v>
      </c>
      <c r="G22" s="79">
        <v>140</v>
      </c>
    </row>
    <row r="23" spans="1:7" ht="14.4" x14ac:dyDescent="0.3">
      <c r="A23" s="73">
        <f t="shared" si="1"/>
        <v>21</v>
      </c>
      <c r="B23" s="74">
        <f t="shared" si="2"/>
        <v>735</v>
      </c>
      <c r="C23" s="75">
        <v>588</v>
      </c>
      <c r="D23" s="76">
        <v>441</v>
      </c>
      <c r="E23" s="77">
        <v>367.5</v>
      </c>
      <c r="F23" s="78">
        <v>294</v>
      </c>
      <c r="G23" s="79">
        <v>147</v>
      </c>
    </row>
    <row r="24" spans="1:7" ht="14.4" x14ac:dyDescent="0.3">
      <c r="A24" s="73">
        <f t="shared" si="1"/>
        <v>22</v>
      </c>
      <c r="B24" s="74">
        <f t="shared" si="2"/>
        <v>770</v>
      </c>
      <c r="C24" s="75">
        <v>616</v>
      </c>
      <c r="D24" s="76">
        <v>462</v>
      </c>
      <c r="E24" s="77">
        <v>385</v>
      </c>
      <c r="F24" s="78">
        <v>308</v>
      </c>
      <c r="G24" s="79">
        <v>154</v>
      </c>
    </row>
    <row r="25" spans="1:7" ht="14.4" x14ac:dyDescent="0.3">
      <c r="A25" s="73">
        <f t="shared" si="1"/>
        <v>23</v>
      </c>
      <c r="B25" s="74">
        <f t="shared" si="2"/>
        <v>805</v>
      </c>
      <c r="C25" s="75">
        <v>644</v>
      </c>
      <c r="D25" s="76">
        <v>483</v>
      </c>
      <c r="E25" s="77">
        <v>402.5</v>
      </c>
      <c r="F25" s="78">
        <v>322</v>
      </c>
      <c r="G25" s="79">
        <v>161</v>
      </c>
    </row>
    <row r="26" spans="1:7" ht="14.4" x14ac:dyDescent="0.3">
      <c r="A26" s="73">
        <f t="shared" si="1"/>
        <v>24</v>
      </c>
      <c r="B26" s="74">
        <f t="shared" si="2"/>
        <v>840</v>
      </c>
      <c r="C26" s="75">
        <v>672</v>
      </c>
      <c r="D26" s="76">
        <v>504</v>
      </c>
      <c r="E26" s="77">
        <v>420</v>
      </c>
      <c r="F26" s="78">
        <v>336</v>
      </c>
      <c r="G26" s="79">
        <v>168</v>
      </c>
    </row>
    <row r="27" spans="1:7" ht="14.4" x14ac:dyDescent="0.3">
      <c r="A27" s="73">
        <f t="shared" si="1"/>
        <v>25</v>
      </c>
      <c r="B27" s="74">
        <f t="shared" si="2"/>
        <v>875</v>
      </c>
      <c r="C27" s="75">
        <v>700</v>
      </c>
      <c r="D27" s="76">
        <v>525</v>
      </c>
      <c r="E27" s="77">
        <v>437.5</v>
      </c>
      <c r="F27" s="78">
        <v>350</v>
      </c>
      <c r="G27" s="79">
        <v>175</v>
      </c>
    </row>
    <row r="28" spans="1:7" ht="14.4" x14ac:dyDescent="0.3">
      <c r="A28" s="73">
        <f t="shared" si="1"/>
        <v>26</v>
      </c>
      <c r="B28" s="74">
        <f t="shared" si="2"/>
        <v>910</v>
      </c>
      <c r="C28" s="75">
        <v>728</v>
      </c>
      <c r="D28" s="76">
        <v>546</v>
      </c>
      <c r="E28" s="77">
        <v>455</v>
      </c>
      <c r="F28" s="78">
        <v>364</v>
      </c>
      <c r="G28" s="79">
        <v>182</v>
      </c>
    </row>
    <row r="29" spans="1:7" ht="14.4" x14ac:dyDescent="0.3">
      <c r="A29" s="73">
        <f t="shared" si="1"/>
        <v>27</v>
      </c>
      <c r="B29" s="74">
        <f t="shared" si="2"/>
        <v>945</v>
      </c>
      <c r="C29" s="75">
        <v>756</v>
      </c>
      <c r="D29" s="76">
        <v>567</v>
      </c>
      <c r="E29" s="77">
        <v>472.5</v>
      </c>
      <c r="F29" s="78">
        <v>378</v>
      </c>
      <c r="G29" s="79">
        <v>189</v>
      </c>
    </row>
    <row r="30" spans="1:7" ht="14.4" x14ac:dyDescent="0.3">
      <c r="A30" s="73">
        <f t="shared" si="1"/>
        <v>28</v>
      </c>
      <c r="B30" s="74">
        <f t="shared" si="2"/>
        <v>980</v>
      </c>
      <c r="C30" s="75">
        <v>784</v>
      </c>
      <c r="D30" s="76">
        <v>588</v>
      </c>
      <c r="E30" s="77">
        <v>490</v>
      </c>
      <c r="F30" s="78">
        <v>392</v>
      </c>
      <c r="G30" s="79">
        <v>196</v>
      </c>
    </row>
    <row r="31" spans="1:7" ht="14.4" x14ac:dyDescent="0.3">
      <c r="A31" s="73">
        <f t="shared" si="1"/>
        <v>29</v>
      </c>
      <c r="B31" s="74">
        <f t="shared" si="2"/>
        <v>1015</v>
      </c>
      <c r="C31" s="75">
        <v>812</v>
      </c>
      <c r="D31" s="76">
        <v>609</v>
      </c>
      <c r="E31" s="77">
        <v>507.5</v>
      </c>
      <c r="F31" s="78">
        <v>406</v>
      </c>
      <c r="G31" s="79">
        <v>203</v>
      </c>
    </row>
    <row r="32" spans="1:7" ht="14.4" x14ac:dyDescent="0.3">
      <c r="A32" s="73">
        <f t="shared" si="1"/>
        <v>30</v>
      </c>
      <c r="B32" s="74">
        <f t="shared" si="2"/>
        <v>1050</v>
      </c>
      <c r="C32" s="75">
        <v>840</v>
      </c>
      <c r="D32" s="76">
        <v>630</v>
      </c>
      <c r="E32" s="77">
        <v>525</v>
      </c>
      <c r="F32" s="78">
        <v>420</v>
      </c>
      <c r="G32" s="79">
        <v>210</v>
      </c>
    </row>
    <row r="33" spans="1:7" ht="14.4" x14ac:dyDescent="0.3">
      <c r="A33" s="73">
        <f t="shared" si="1"/>
        <v>31</v>
      </c>
      <c r="B33" s="74">
        <f t="shared" si="2"/>
        <v>1085</v>
      </c>
      <c r="C33" s="75">
        <v>868</v>
      </c>
      <c r="D33" s="76">
        <v>651</v>
      </c>
      <c r="E33" s="77">
        <v>542.5</v>
      </c>
      <c r="F33" s="78">
        <v>434</v>
      </c>
      <c r="G33" s="79">
        <v>217</v>
      </c>
    </row>
    <row r="34" spans="1:7" ht="14.4" x14ac:dyDescent="0.3">
      <c r="A34" s="73">
        <f t="shared" si="1"/>
        <v>32</v>
      </c>
      <c r="B34" s="74">
        <f t="shared" si="2"/>
        <v>1120</v>
      </c>
      <c r="C34" s="75">
        <v>896</v>
      </c>
      <c r="D34" s="76">
        <v>672</v>
      </c>
      <c r="E34" s="77">
        <v>560</v>
      </c>
      <c r="F34" s="78">
        <v>448</v>
      </c>
      <c r="G34" s="79">
        <v>224</v>
      </c>
    </row>
    <row r="35" spans="1:7" ht="14.4" x14ac:dyDescent="0.3">
      <c r="A35" s="73">
        <f t="shared" si="1"/>
        <v>33</v>
      </c>
      <c r="B35" s="74">
        <f t="shared" si="2"/>
        <v>1155</v>
      </c>
      <c r="C35" s="75">
        <v>924</v>
      </c>
      <c r="D35" s="76">
        <v>693</v>
      </c>
      <c r="E35" s="77">
        <v>577.5</v>
      </c>
      <c r="F35" s="78">
        <v>462</v>
      </c>
      <c r="G35" s="79">
        <v>231</v>
      </c>
    </row>
    <row r="36" spans="1:7" ht="14.4" x14ac:dyDescent="0.3">
      <c r="A36" s="73">
        <f t="shared" si="1"/>
        <v>34</v>
      </c>
      <c r="B36" s="74">
        <f t="shared" si="2"/>
        <v>1190</v>
      </c>
      <c r="C36" s="75">
        <v>952</v>
      </c>
      <c r="D36" s="76">
        <v>714</v>
      </c>
      <c r="E36" s="77">
        <v>595</v>
      </c>
      <c r="F36" s="78">
        <v>476</v>
      </c>
      <c r="G36" s="79">
        <v>238</v>
      </c>
    </row>
    <row r="37" spans="1:7" ht="14.4" x14ac:dyDescent="0.3">
      <c r="A37" s="73">
        <f t="shared" si="1"/>
        <v>35</v>
      </c>
      <c r="B37" s="74">
        <f t="shared" si="2"/>
        <v>1225</v>
      </c>
      <c r="C37" s="75">
        <v>980</v>
      </c>
      <c r="D37" s="76">
        <v>735</v>
      </c>
      <c r="E37" s="77">
        <v>612.5</v>
      </c>
      <c r="F37" s="78">
        <v>490</v>
      </c>
      <c r="G37" s="79">
        <v>245</v>
      </c>
    </row>
    <row r="38" spans="1:7" ht="14.4" x14ac:dyDescent="0.3">
      <c r="A38" s="73">
        <f t="shared" si="1"/>
        <v>36</v>
      </c>
      <c r="B38" s="74">
        <f t="shared" si="2"/>
        <v>1260</v>
      </c>
      <c r="C38" s="75">
        <v>1008</v>
      </c>
      <c r="D38" s="76">
        <v>756</v>
      </c>
      <c r="E38" s="77">
        <v>630</v>
      </c>
      <c r="F38" s="78">
        <v>504</v>
      </c>
      <c r="G38" s="79">
        <v>252</v>
      </c>
    </row>
    <row r="39" spans="1:7" ht="14.4" x14ac:dyDescent="0.3">
      <c r="A39" s="73">
        <f t="shared" si="1"/>
        <v>37</v>
      </c>
      <c r="B39" s="74">
        <f t="shared" si="2"/>
        <v>1295</v>
      </c>
      <c r="C39" s="75">
        <v>1036</v>
      </c>
      <c r="D39" s="76">
        <v>777</v>
      </c>
      <c r="E39" s="77">
        <v>647.5</v>
      </c>
      <c r="F39" s="78">
        <v>518</v>
      </c>
      <c r="G39" s="79">
        <v>259</v>
      </c>
    </row>
    <row r="40" spans="1:7" ht="14.4" x14ac:dyDescent="0.3">
      <c r="A40" s="73">
        <f t="shared" si="1"/>
        <v>38</v>
      </c>
      <c r="B40" s="74">
        <f t="shared" si="2"/>
        <v>1330</v>
      </c>
      <c r="C40" s="75">
        <v>1064</v>
      </c>
      <c r="D40" s="76">
        <v>798</v>
      </c>
      <c r="E40" s="77">
        <v>665</v>
      </c>
      <c r="F40" s="78">
        <v>532</v>
      </c>
      <c r="G40" s="79">
        <v>266</v>
      </c>
    </row>
    <row r="41" spans="1:7" ht="14.4" x14ac:dyDescent="0.3">
      <c r="A41" s="73">
        <f t="shared" si="1"/>
        <v>39</v>
      </c>
      <c r="B41" s="74">
        <f t="shared" si="2"/>
        <v>1365</v>
      </c>
      <c r="C41" s="75">
        <v>1092</v>
      </c>
      <c r="D41" s="76">
        <v>819</v>
      </c>
      <c r="E41" s="77">
        <v>682.5</v>
      </c>
      <c r="F41" s="78">
        <v>546</v>
      </c>
      <c r="G41" s="79">
        <v>273</v>
      </c>
    </row>
    <row r="42" spans="1:7" ht="14.4" x14ac:dyDescent="0.3">
      <c r="A42" s="73">
        <f t="shared" si="1"/>
        <v>40</v>
      </c>
      <c r="B42" s="74">
        <f t="shared" si="2"/>
        <v>1400</v>
      </c>
      <c r="C42" s="75">
        <v>1120</v>
      </c>
      <c r="D42" s="76">
        <v>840</v>
      </c>
      <c r="E42" s="77">
        <v>700</v>
      </c>
      <c r="F42" s="78">
        <v>560</v>
      </c>
      <c r="G42" s="79">
        <v>280</v>
      </c>
    </row>
    <row r="43" spans="1:7" ht="14.4" x14ac:dyDescent="0.3">
      <c r="A43" s="73">
        <f t="shared" si="1"/>
        <v>41</v>
      </c>
      <c r="B43" s="74">
        <f t="shared" si="2"/>
        <v>1435</v>
      </c>
      <c r="C43" s="75">
        <v>1148</v>
      </c>
      <c r="D43" s="76">
        <v>861</v>
      </c>
      <c r="E43" s="77">
        <v>717.5</v>
      </c>
      <c r="F43" s="78">
        <v>574</v>
      </c>
      <c r="G43" s="79">
        <v>287</v>
      </c>
    </row>
    <row r="44" spans="1:7" ht="14.4" x14ac:dyDescent="0.3">
      <c r="A44" s="73">
        <f t="shared" si="1"/>
        <v>42</v>
      </c>
      <c r="B44" s="74">
        <f t="shared" si="2"/>
        <v>1470</v>
      </c>
      <c r="C44" s="75">
        <v>1176</v>
      </c>
      <c r="D44" s="76">
        <v>882</v>
      </c>
      <c r="E44" s="77">
        <v>735</v>
      </c>
      <c r="F44" s="78">
        <v>588</v>
      </c>
      <c r="G44" s="79">
        <v>294</v>
      </c>
    </row>
    <row r="45" spans="1:7" ht="14.4" x14ac:dyDescent="0.3">
      <c r="A45" s="73">
        <f t="shared" si="1"/>
        <v>43</v>
      </c>
      <c r="B45" s="74">
        <f t="shared" si="2"/>
        <v>1505</v>
      </c>
      <c r="C45" s="75">
        <v>1204</v>
      </c>
      <c r="D45" s="76">
        <v>903</v>
      </c>
      <c r="E45" s="77">
        <v>752.5</v>
      </c>
      <c r="F45" s="78">
        <v>602</v>
      </c>
      <c r="G45" s="79">
        <v>301</v>
      </c>
    </row>
    <row r="46" spans="1:7" ht="14.4" x14ac:dyDescent="0.3">
      <c r="A46" s="73">
        <f t="shared" si="1"/>
        <v>44</v>
      </c>
      <c r="B46" s="74">
        <f t="shared" si="2"/>
        <v>1540</v>
      </c>
      <c r="C46" s="75">
        <v>1232</v>
      </c>
      <c r="D46" s="76">
        <v>924</v>
      </c>
      <c r="E46" s="77">
        <v>770</v>
      </c>
      <c r="F46" s="78">
        <v>616</v>
      </c>
      <c r="G46" s="79">
        <v>308</v>
      </c>
    </row>
    <row r="47" spans="1:7" ht="14.4" x14ac:dyDescent="0.3">
      <c r="A47" s="73">
        <f t="shared" si="1"/>
        <v>45</v>
      </c>
      <c r="B47" s="74">
        <f t="shared" si="2"/>
        <v>1575</v>
      </c>
      <c r="C47" s="75">
        <v>1260</v>
      </c>
      <c r="D47" s="76">
        <v>945</v>
      </c>
      <c r="E47" s="77">
        <v>787.5</v>
      </c>
      <c r="F47" s="78">
        <v>630</v>
      </c>
      <c r="G47" s="79">
        <v>315</v>
      </c>
    </row>
    <row r="48" spans="1:7" ht="14.4" x14ac:dyDescent="0.3">
      <c r="A48" s="73">
        <f t="shared" si="1"/>
        <v>46</v>
      </c>
      <c r="B48" s="74">
        <f t="shared" si="2"/>
        <v>1610</v>
      </c>
      <c r="C48" s="75">
        <v>1288</v>
      </c>
      <c r="D48" s="76">
        <v>966</v>
      </c>
      <c r="E48" s="77">
        <v>805</v>
      </c>
      <c r="F48" s="78">
        <v>644</v>
      </c>
      <c r="G48" s="79">
        <v>322</v>
      </c>
    </row>
    <row r="49" spans="1:7" ht="14.4" x14ac:dyDescent="0.3">
      <c r="A49" s="73">
        <f t="shared" si="1"/>
        <v>47</v>
      </c>
      <c r="B49" s="74">
        <f t="shared" si="2"/>
        <v>1645</v>
      </c>
      <c r="C49" s="75">
        <v>1316</v>
      </c>
      <c r="D49" s="76">
        <v>987</v>
      </c>
      <c r="E49" s="77">
        <v>822.5</v>
      </c>
      <c r="F49" s="78">
        <v>658</v>
      </c>
      <c r="G49" s="79">
        <v>329</v>
      </c>
    </row>
    <row r="50" spans="1:7" ht="14.4" x14ac:dyDescent="0.3">
      <c r="A50" s="73">
        <f t="shared" si="1"/>
        <v>48</v>
      </c>
      <c r="B50" s="74">
        <f t="shared" si="2"/>
        <v>1680</v>
      </c>
      <c r="C50" s="75">
        <v>1344</v>
      </c>
      <c r="D50" s="76">
        <v>1008</v>
      </c>
      <c r="E50" s="77">
        <v>840</v>
      </c>
      <c r="F50" s="78">
        <v>672</v>
      </c>
      <c r="G50" s="79">
        <v>336</v>
      </c>
    </row>
    <row r="51" spans="1:7" ht="14.4" x14ac:dyDescent="0.3">
      <c r="A51" s="73">
        <f t="shared" si="1"/>
        <v>49</v>
      </c>
      <c r="B51" s="74">
        <f t="shared" si="2"/>
        <v>1715</v>
      </c>
      <c r="C51" s="75">
        <v>1372</v>
      </c>
      <c r="D51" s="76">
        <v>1029</v>
      </c>
      <c r="E51" s="77">
        <v>857.5</v>
      </c>
      <c r="F51" s="78">
        <v>686</v>
      </c>
      <c r="G51" s="79">
        <v>343</v>
      </c>
    </row>
    <row r="52" spans="1:7" ht="14.4" x14ac:dyDescent="0.3">
      <c r="A52" s="73">
        <f t="shared" si="1"/>
        <v>50</v>
      </c>
      <c r="B52" s="74">
        <f t="shared" si="2"/>
        <v>1750</v>
      </c>
      <c r="C52" s="75">
        <v>1400</v>
      </c>
      <c r="D52" s="76">
        <v>1050</v>
      </c>
      <c r="E52" s="77">
        <v>875</v>
      </c>
      <c r="F52" s="78">
        <v>700</v>
      </c>
      <c r="G52" s="79">
        <v>350</v>
      </c>
    </row>
    <row r="53" spans="1:7" ht="14.4" x14ac:dyDescent="0.3">
      <c r="A53" s="73">
        <f t="shared" si="1"/>
        <v>51</v>
      </c>
      <c r="B53" s="74">
        <f t="shared" si="2"/>
        <v>1785</v>
      </c>
      <c r="C53" s="75">
        <v>1428</v>
      </c>
      <c r="D53" s="76">
        <v>1071</v>
      </c>
      <c r="E53" s="77">
        <v>892.5</v>
      </c>
      <c r="F53" s="78">
        <v>714</v>
      </c>
      <c r="G53" s="79">
        <v>357</v>
      </c>
    </row>
    <row r="54" spans="1:7" ht="14.4" x14ac:dyDescent="0.3">
      <c r="A54" s="73">
        <f t="shared" si="1"/>
        <v>52</v>
      </c>
      <c r="B54" s="74">
        <f t="shared" si="2"/>
        <v>1820</v>
      </c>
      <c r="C54" s="75">
        <v>1456</v>
      </c>
      <c r="D54" s="76">
        <v>1092</v>
      </c>
      <c r="E54" s="77">
        <v>910</v>
      </c>
      <c r="F54" s="78">
        <v>728</v>
      </c>
      <c r="G54" s="79">
        <v>364</v>
      </c>
    </row>
    <row r="55" spans="1:7" ht="14.4" x14ac:dyDescent="0.3">
      <c r="A55" s="80" t="s">
        <v>27</v>
      </c>
      <c r="B55" s="81"/>
      <c r="C55" s="82"/>
      <c r="D55" s="83"/>
      <c r="E55" s="84"/>
      <c r="F55" s="85"/>
      <c r="G55" s="86"/>
    </row>
    <row r="56" spans="1:7" ht="14.4" x14ac:dyDescent="0.3">
      <c r="A56" s="73">
        <f>A54+1</f>
        <v>53</v>
      </c>
      <c r="B56" s="74">
        <f>B54+35</f>
        <v>1855</v>
      </c>
      <c r="C56" s="75">
        <v>1484</v>
      </c>
      <c r="D56" s="76">
        <v>1113</v>
      </c>
      <c r="E56" s="77">
        <v>927.5</v>
      </c>
      <c r="F56" s="78">
        <v>742</v>
      </c>
      <c r="G56" s="79">
        <v>371</v>
      </c>
    </row>
    <row r="57" spans="1:7" ht="14.4" x14ac:dyDescent="0.3">
      <c r="A57" s="87" t="s">
        <v>28</v>
      </c>
      <c r="B57" s="88"/>
      <c r="C57" s="88"/>
      <c r="D57" s="88"/>
      <c r="E57" s="88"/>
      <c r="F57" s="88"/>
      <c r="G57" s="88"/>
    </row>
    <row r="58" spans="1:7" ht="14.4" x14ac:dyDescent="0.3">
      <c r="A58" s="87" t="s">
        <v>29</v>
      </c>
      <c r="B58" s="88"/>
      <c r="C58" s="88"/>
      <c r="D58" s="88"/>
      <c r="E58" s="88"/>
      <c r="F58" s="88"/>
      <c r="G58" s="88"/>
    </row>
    <row r="59" spans="1:7" ht="14.4" x14ac:dyDescent="0.3">
      <c r="A59" s="87" t="s">
        <v>30</v>
      </c>
      <c r="B59" s="88"/>
      <c r="C59" s="88"/>
      <c r="D59" s="88"/>
      <c r="E59" s="88"/>
      <c r="F59" s="88"/>
      <c r="G59" s="88"/>
    </row>
    <row r="60" spans="1:7" x14ac:dyDescent="0.25">
      <c r="A60" s="89"/>
      <c r="B60" s="89"/>
      <c r="C60" s="89"/>
      <c r="D60" s="89"/>
      <c r="E60" s="89"/>
      <c r="F60" s="89"/>
      <c r="G60" s="89"/>
    </row>
  </sheetData>
  <sheetProtection algorithmName="SHA-512" hashValue="9qPZRzHBwnUCQ1OoWgzRvGkHWjposCeOQ9ZZpvL8SCgy7BNKoCGls+AKgKyzVUxOXQxHKEw+FHLUTe3ET9leyw==" saltValue="ry8fm55jQM4sit6AUVgMHg==" spinCount="100000" sheet="1" objects="1" scenarios="1"/>
  <mergeCells count="1">
    <mergeCell ref="C1:G1"/>
  </mergeCells>
  <pageMargins left="0.7" right="0.7" top="0.75" bottom="0.75" header="0.3" footer="0.3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</vt:lpstr>
      <vt:lpstr>Salary Rates</vt:lpstr>
      <vt:lpstr>HRS = WKS</vt:lpstr>
    </vt:vector>
  </TitlesOfParts>
  <Company>ACU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Dipak Pandey</dc:creator>
  <cp:lastModifiedBy>Kya Simpson</cp:lastModifiedBy>
  <cp:lastPrinted>2024-01-24T15:24:19Z</cp:lastPrinted>
  <dcterms:created xsi:type="dcterms:W3CDTF">2020-07-06T02:26:02Z</dcterms:created>
  <dcterms:modified xsi:type="dcterms:W3CDTF">2024-07-04T11:12:53Z</dcterms:modified>
</cp:coreProperties>
</file>