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https://myacu.sharepoint.com/sites/ltcsite/acg/acutdg/ACU Teaching  Development Templates/"/>
    </mc:Choice>
  </mc:AlternateContent>
  <xr:revisionPtr revIDLastSave="431" documentId="8_{223B8D06-692C-4A0F-A02B-674993EEA1AC}" xr6:coauthVersionLast="47" xr6:coauthVersionMax="47" xr10:uidLastSave="{0AEC861B-370A-435C-B4C3-68BF25E16B0C}"/>
  <bookViews>
    <workbookView xWindow="-108" yWindow="-108" windowWidth="23256" windowHeight="12576" firstSheet="4" activeTab="4" xr2:uid="{201B1BFF-415D-4407-ABBE-242A3B238213}"/>
  </bookViews>
  <sheets>
    <sheet name="How to use this template" sheetId="10" r:id="rId1"/>
    <sheet name="Budget Template - sample" sheetId="11" r:id="rId2"/>
    <sheet name="Budget template" sheetId="4" r:id="rId3"/>
    <sheet name="Salary calculator" sheetId="1" r:id="rId4"/>
    <sheet name="Salary rates" sheetId="3" r:id="rId5"/>
    <sheet name="Sheet6" sheetId="6" state="hidden" r:id="rId6"/>
  </sheets>
  <definedNames>
    <definedName name="_xlnm.Print_Area" localSheetId="2">'Budget template'!$A$1:$H$37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F33" i="11"/>
  <c r="E32" i="11"/>
  <c r="E31" i="11"/>
  <c r="E30" i="11"/>
  <c r="E29" i="11"/>
  <c r="E28" i="11"/>
  <c r="E27" i="11"/>
  <c r="F22" i="11"/>
  <c r="E21" i="11"/>
  <c r="E20" i="11"/>
  <c r="E19" i="11"/>
  <c r="E18" i="11"/>
  <c r="E17" i="11"/>
  <c r="E16" i="11"/>
  <c r="F11" i="11"/>
  <c r="E10" i="11"/>
  <c r="E9" i="11"/>
  <c r="E8" i="11"/>
  <c r="E7" i="11"/>
  <c r="E6" i="11"/>
  <c r="E5" i="11"/>
  <c r="E3" i="4"/>
  <c r="D28" i="4"/>
  <c r="F54" i="3"/>
  <c r="G54" i="3" s="1"/>
  <c r="E54" i="3"/>
  <c r="F53" i="3"/>
  <c r="G53" i="3" s="1"/>
  <c r="E53" i="3"/>
  <c r="F52" i="3"/>
  <c r="G52" i="3" s="1"/>
  <c r="E52" i="3"/>
  <c r="F51" i="3"/>
  <c r="G51" i="3" s="1"/>
  <c r="E51" i="3"/>
  <c r="F49" i="3"/>
  <c r="G49" i="3" s="1"/>
  <c r="E49" i="3"/>
  <c r="F48" i="3"/>
  <c r="G48" i="3" s="1"/>
  <c r="E48" i="3"/>
  <c r="F47" i="3"/>
  <c r="G47" i="3" s="1"/>
  <c r="E47" i="3"/>
  <c r="F46" i="3"/>
  <c r="G46" i="3" s="1"/>
  <c r="E46" i="3"/>
  <c r="F44" i="3"/>
  <c r="G44" i="3" s="1"/>
  <c r="E44" i="3"/>
  <c r="F43" i="3"/>
  <c r="G43" i="3" s="1"/>
  <c r="E43" i="3"/>
  <c r="F42" i="3"/>
  <c r="G42" i="3" s="1"/>
  <c r="E42" i="3"/>
  <c r="F41" i="3"/>
  <c r="G41" i="3" s="1"/>
  <c r="E41" i="3"/>
  <c r="F39" i="3"/>
  <c r="G39" i="3" s="1"/>
  <c r="E39" i="3"/>
  <c r="F38" i="3"/>
  <c r="G38" i="3" s="1"/>
  <c r="E38" i="3"/>
  <c r="F37" i="3"/>
  <c r="G37" i="3" s="1"/>
  <c r="E37" i="3"/>
  <c r="F36" i="3"/>
  <c r="G36" i="3" s="1"/>
  <c r="E36" i="3"/>
  <c r="F34" i="3"/>
  <c r="G34" i="3" s="1"/>
  <c r="E34" i="3"/>
  <c r="F33" i="3"/>
  <c r="G33" i="3" s="1"/>
  <c r="E33" i="3"/>
  <c r="F32" i="3"/>
  <c r="G32" i="3" s="1"/>
  <c r="E32" i="3"/>
  <c r="F31" i="3"/>
  <c r="G31" i="3" s="1"/>
  <c r="E31" i="3"/>
  <c r="F29" i="3"/>
  <c r="G29" i="3" s="1"/>
  <c r="E29" i="3"/>
  <c r="F28" i="3"/>
  <c r="G28" i="3" s="1"/>
  <c r="E28" i="3"/>
  <c r="F27" i="3"/>
  <c r="G27" i="3" s="1"/>
  <c r="E27" i="3"/>
  <c r="F25" i="3"/>
  <c r="G25" i="3" s="1"/>
  <c r="E25" i="3"/>
  <c r="F24" i="3"/>
  <c r="G24" i="3" s="1"/>
  <c r="E24" i="3"/>
  <c r="F23" i="3"/>
  <c r="G23" i="3" s="1"/>
  <c r="E23" i="3"/>
  <c r="E4" i="4"/>
  <c r="E5" i="4"/>
  <c r="E6" i="4"/>
  <c r="E7" i="4"/>
  <c r="E8" i="4"/>
  <c r="E9" i="4"/>
  <c r="D29" i="4"/>
  <c r="D30" i="4"/>
  <c r="D31" i="4"/>
  <c r="D32" i="4"/>
  <c r="D33" i="4"/>
  <c r="E34" i="4"/>
  <c r="D17" i="4"/>
  <c r="D18" i="4"/>
  <c r="D19" i="4"/>
  <c r="D20" i="4"/>
  <c r="D21" i="4"/>
  <c r="D16" i="4"/>
  <c r="E22" i="4"/>
  <c r="F16" i="3"/>
  <c r="G16" i="3" s="1"/>
  <c r="F15" i="3"/>
  <c r="G15" i="3" s="1"/>
  <c r="F14" i="3"/>
  <c r="G14" i="3" s="1"/>
  <c r="F13" i="3"/>
  <c r="G13" i="3" s="1"/>
  <c r="F11" i="3"/>
  <c r="E11" i="3" s="1"/>
  <c r="F10" i="3"/>
  <c r="G10" i="3" s="1"/>
  <c r="F9" i="3"/>
  <c r="G9" i="3" s="1"/>
  <c r="F8" i="3"/>
  <c r="G8" i="3" s="1"/>
  <c r="F7" i="3"/>
  <c r="G7" i="3" s="1"/>
  <c r="F6" i="3"/>
  <c r="G6" i="3" s="1"/>
  <c r="F5" i="3"/>
  <c r="G5" i="3" s="1"/>
  <c r="F4" i="3"/>
  <c r="G4" i="3" s="1"/>
  <c r="E22" i="11" l="1"/>
  <c r="E11" i="11"/>
  <c r="E33" i="11"/>
  <c r="F36" i="11"/>
  <c r="E9" i="3"/>
  <c r="E15" i="3"/>
  <c r="D34" i="4"/>
  <c r="D22" i="4"/>
  <c r="E13" i="3"/>
  <c r="E4" i="3"/>
  <c r="E8" i="3"/>
  <c r="E6" i="3"/>
  <c r="E14" i="3"/>
  <c r="E10" i="3"/>
  <c r="G11" i="3"/>
  <c r="E5" i="3"/>
  <c r="E7" i="3"/>
  <c r="E16" i="3"/>
  <c r="F10" i="4"/>
  <c r="E37" i="4" s="1"/>
  <c r="C17" i="1"/>
  <c r="E36" i="11" l="1"/>
  <c r="E10" i="4"/>
  <c r="D37" i="4" s="1"/>
  <c r="C19" i="1"/>
  <c r="C21" i="1" s="1"/>
</calcChain>
</file>

<file path=xl/sharedStrings.xml><?xml version="1.0" encoding="utf-8"?>
<sst xmlns="http://schemas.openxmlformats.org/spreadsheetml/2006/main" count="206" uniqueCount="172">
  <si>
    <t>TDG budget template</t>
  </si>
  <si>
    <r>
      <t xml:space="preserve">Use this template to develop the budget to accompany your Teaching Development Grant application.  If you need assistance when using this template contact </t>
    </r>
    <r>
      <rPr>
        <b/>
        <u/>
        <sz val="11"/>
        <color rgb="FF0070C0"/>
        <rFont val="Calibri"/>
        <family val="2"/>
        <scheme val="minor"/>
      </rPr>
      <t>CEI@acu.edu.au</t>
    </r>
    <r>
      <rPr>
        <sz val="11"/>
        <color theme="1"/>
        <rFont val="Calibri"/>
        <family val="2"/>
        <scheme val="minor"/>
      </rPr>
      <t>. Note that CEI is not able to develop your budget for you.</t>
    </r>
  </si>
  <si>
    <t>Worksheets</t>
  </si>
  <si>
    <t xml:space="preserve">This template file contains 5 tabs: 
</t>
  </si>
  <si>
    <t>How to use this template - this tab</t>
  </si>
  <si>
    <t>Budget template sample (purple tab) - provided to allow you to see how a completed budget might look</t>
  </si>
  <si>
    <t>Budget template (blue tab) - use this page to develop your budget.  Once developed provide it as your TDG application budget.</t>
  </si>
  <si>
    <t>Salary calculator (green tab)- use this page to calculate the salaries for your budget. You will need to know the correct salary level (see next note) plus the number of hours of work. 7 hours = 1 day.</t>
  </si>
  <si>
    <t>Salary rates (yellow tab) - a fixed page containing academic and professional salary rates for the current period. Copy and paste from the yellow highlighted cells into the relevant cell on the Salary calculator page (see further details below)</t>
  </si>
  <si>
    <t>Calculations - salaries</t>
  </si>
  <si>
    <t>Remember that the TDG guidelines limit the salary you can request to maximum ACB4 for academic staff and a maximum HEW74 for professional staff. The grant may not cover grant members actual salary rate (these rate might be higher), rather they cover back fill for grant members, to the set maximum.</t>
  </si>
  <si>
    <t>Choose the level of appointment for which you will calculate salary</t>
  </si>
  <si>
    <r>
      <rPr>
        <b/>
        <sz val="11"/>
        <color theme="1"/>
        <rFont val="Calibri"/>
        <family val="2"/>
        <scheme val="minor"/>
      </rPr>
      <t>Copy</t>
    </r>
    <r>
      <rPr>
        <sz val="11"/>
        <color theme="1"/>
        <rFont val="Calibri"/>
        <family val="2"/>
        <scheme val="minor"/>
      </rPr>
      <t xml:space="preserve"> the annual salary from the  Salary rates sheet (yellow highlighted cells) to the relevant cell on the Salary calculator sheet (cell B10)</t>
    </r>
  </si>
  <si>
    <r>
      <rPr>
        <b/>
        <sz val="11"/>
        <color theme="1"/>
        <rFont val="Calibri"/>
        <family val="2"/>
        <scheme val="minor"/>
      </rPr>
      <t>Type</t>
    </r>
    <r>
      <rPr>
        <sz val="11"/>
        <color theme="1"/>
        <rFont val="Calibri"/>
        <family val="2"/>
        <scheme val="minor"/>
      </rPr>
      <t xml:space="preserve">  the number of hours the salaried person is required to work to complete the task into the relevant cell on the Salary calculator sheet (B13)</t>
    </r>
  </si>
  <si>
    <r>
      <rPr>
        <sz val="11"/>
        <color rgb="FF000000"/>
        <rFont val="Calibri"/>
        <scheme val="minor"/>
      </rPr>
      <t xml:space="preserve">The sheet will calculate the hourly salary </t>
    </r>
    <r>
      <rPr>
        <b/>
        <sz val="11"/>
        <color rgb="FF000000"/>
        <rFont val="Calibri"/>
        <scheme val="minor"/>
      </rPr>
      <t>including on-costs</t>
    </r>
    <r>
      <rPr>
        <sz val="11"/>
        <color rgb="FF000000"/>
        <rFont val="Calibri"/>
        <scheme val="minor"/>
      </rPr>
      <t xml:space="preserve"> (at cell C19) and total salary required (at cell C21).</t>
    </r>
  </si>
  <si>
    <r>
      <rPr>
        <b/>
        <sz val="11"/>
        <color rgb="FF000000"/>
        <rFont val="Calibri"/>
      </rPr>
      <t>Type</t>
    </r>
    <r>
      <rPr>
        <sz val="11"/>
        <color rgb="FF000000"/>
        <rFont val="Calibri"/>
      </rPr>
      <t xml:space="preserve"> the hourly rate including on-costs and the number of hours the salaried person will work on the grant, into the relevant cells on the Budget template (blue tab).  Check that the calculated total is the same as in the Salary Calculator tab.</t>
    </r>
  </si>
  <si>
    <t>Repeat above steps for each salary to be included in this budget.  This includes team members being backfilled and other staff being appointed to work on the grant.</t>
  </si>
  <si>
    <t>Calculations - other items</t>
  </si>
  <si>
    <t>Enter the cost of other items (e.g. transcription services, stationery, catering, venue ire etc) to the relevant cells on the Budget template sheet</t>
  </si>
  <si>
    <t>The sheet automatically totals both the grant total (the amount your are requesting in your TDG), and the in kind total (the value of additional support that has been committed to your TDG)</t>
  </si>
  <si>
    <t>Printing</t>
  </si>
  <si>
    <t>You need to submit only a print of the Budget template (Blue Tab), not this whole file.</t>
  </si>
  <si>
    <t>The Budget template is set up to print to a single page</t>
  </si>
  <si>
    <t>Choose to print to pdf, or just print and scan to pdf if that seems easier</t>
  </si>
  <si>
    <t>SAMPLE ONLY 
DO NOT EDIT THIS PAGE</t>
  </si>
  <si>
    <t>Salaries for Personnel</t>
  </si>
  <si>
    <t>Salaries are calculated using casual appointment rates and must include on-costs (up to 18.2%), academic salary maximum = ACLB.4, prof salary maximum = HEW7.4. Use the salaries calculator on the next tab to calculate salary for each supporting role. List roles on the following lines. Example: marking relief ACLB x 15 hrs
If provided in-kind by your Faculty, School or other org unit, insert the $ value in column F, not column C</t>
  </si>
  <si>
    <t>Description</t>
  </si>
  <si>
    <t>Cost per unit/ Hourly rate</t>
  </si>
  <si>
    <t>Number of hours</t>
  </si>
  <si>
    <t>TOTAL</t>
  </si>
  <si>
    <t>In kind support
(from faculty or other Org unit)</t>
  </si>
  <si>
    <t>Project lead</t>
  </si>
  <si>
    <t>20 hours teaching release costed at ACLB.4</t>
  </si>
  <si>
    <t>Team member 1</t>
  </si>
  <si>
    <t>Team member 2</t>
  </si>
  <si>
    <t>Administrative support</t>
  </si>
  <si>
    <t>15 hours in-kind, provided by School of XXX, costed at HEW5.4</t>
  </si>
  <si>
    <t>Sub Total for Salaries</t>
  </si>
  <si>
    <t>Project Support</t>
  </si>
  <si>
    <t>Non-staff expenditure for the administration and day to day management of the project (e.g. management meetings, stationery, travel and consumables) Itemise on the following lines. If provided in-kind by your Faculty, School or other org unit, insert the $ value in column F, not column C</t>
  </si>
  <si>
    <t>Dollar value</t>
  </si>
  <si>
    <t>Project team workshop</t>
  </si>
  <si>
    <t>One workshop to be conducted face to face in Brisbane</t>
  </si>
  <si>
    <t>Local Indigenous cultural consultant</t>
  </si>
  <si>
    <t>Catering for students</t>
  </si>
  <si>
    <t>Room booking</t>
  </si>
  <si>
    <t>no charge</t>
  </si>
  <si>
    <t>Focus groups</t>
  </si>
  <si>
    <t>Sub Total for Project Support</t>
  </si>
  <si>
    <t>Project Activities</t>
  </si>
  <si>
    <t>Costs which directly contribute to a specified activity or outcome, including evaluation, for example external consultancy, expert workshop presenter, transcription services, interviews, focus groups etc. Itemise on the following lines. If provided in-kind by your Faculty, School or other org unit, insert the $ value in column F, not column C</t>
  </si>
  <si>
    <t>Gift vouchers for 12 students</t>
  </si>
  <si>
    <t>Student inducement for participating in focus groups</t>
  </si>
  <si>
    <t>Transcription fees</t>
  </si>
  <si>
    <t xml:space="preserve">Rate for transcription of focus groups $2.50 per minute for 180 minutes </t>
  </si>
  <si>
    <t>Sub Total for Project Activities</t>
  </si>
  <si>
    <t>Grant Budget</t>
  </si>
  <si>
    <t>In Kind</t>
  </si>
  <si>
    <t>GRAND TOTAL:</t>
  </si>
  <si>
    <r>
      <rPr>
        <i/>
        <sz val="9"/>
        <color rgb="FF000000"/>
        <rFont val="Calibri"/>
      </rPr>
      <t xml:space="preserve">Salaries are calculated using casual appointment rates and </t>
    </r>
    <r>
      <rPr>
        <i/>
        <u/>
        <sz val="9"/>
        <color rgb="FF000000"/>
        <rFont val="Calibri"/>
      </rPr>
      <t>must include on-costs (up to 18.2%).</t>
    </r>
    <r>
      <rPr>
        <i/>
        <sz val="9"/>
        <color rgb="FF000000"/>
        <rFont val="Calibri"/>
      </rPr>
      <t xml:space="preserve"> 
</t>
    </r>
    <r>
      <rPr>
        <b/>
        <i/>
        <sz val="9"/>
        <color rgb="FF000000"/>
        <rFont val="Calibri"/>
      </rPr>
      <t>Academic salary maximum = ACLB.4, 
Professional salary maximum = HEW7.4</t>
    </r>
    <r>
      <rPr>
        <i/>
        <sz val="9"/>
        <color rgb="FF000000"/>
        <rFont val="Calibri"/>
      </rPr>
      <t>. Use the salaries calculator on the next tab to calculate salary for each supporting role. List roles on the following lines. Example: marking relief ACLB x 15 hrs
If provided in-kind by your Faculty, School or other org unit, insert the $ value in column F, not column C</t>
    </r>
  </si>
  <si>
    <t xml:space="preserve">
Cost per unit/ Hourly rate</t>
  </si>
  <si>
    <r>
      <t xml:space="preserve">Non-staff expenditure for the administration and day to day management of the project (e.g. management meetings, stationery, approved travel and consumables). Itemise on the following lines. </t>
    </r>
    <r>
      <rPr>
        <b/>
        <i/>
        <sz val="9"/>
        <color theme="1"/>
        <rFont val="Calibri"/>
        <family val="2"/>
        <scheme val="minor"/>
      </rPr>
      <t>If provided in-kind by your Faculty, School or other org unit</t>
    </r>
    <r>
      <rPr>
        <i/>
        <sz val="9"/>
        <color theme="1"/>
        <rFont val="Calibri"/>
        <family val="2"/>
        <scheme val="minor"/>
      </rPr>
      <t>, insert the $ value in column F, not column C</t>
    </r>
  </si>
  <si>
    <r>
      <t xml:space="preserve">Costs which directly contribute to a specified activity or outcome, including evaluation, for example external consultancy, expert workshop presenter, transcription services, interviews, focus groups etc. Itemise on the following lines. </t>
    </r>
    <r>
      <rPr>
        <b/>
        <i/>
        <sz val="9"/>
        <color theme="1"/>
        <rFont val="Calibri"/>
        <family val="2"/>
        <scheme val="minor"/>
      </rPr>
      <t>If provided in-kind by your Faculty, School or other org unit</t>
    </r>
    <r>
      <rPr>
        <i/>
        <sz val="9"/>
        <color theme="1"/>
        <rFont val="Calibri"/>
        <family val="2"/>
        <scheme val="minor"/>
      </rPr>
      <t>, insert the $ value in column F, not column C</t>
    </r>
  </si>
  <si>
    <t>TOTAL BUDGET:</t>
  </si>
  <si>
    <t>Use this sheet over and over to calculate all personnel costs noted in the TDG application</t>
  </si>
  <si>
    <t>Copy the annual salary from the yellow highlighted cells on the next tab and paste to here</t>
  </si>
  <si>
    <t>Salary and On Costs Calculator from 30 June 2025</t>
  </si>
  <si>
    <t>Academic and Professional staff salary</t>
  </si>
  <si>
    <t>Enter the number of hours to be worked here, 7 hours = 1 day.
You will also type this number into column D on the Budget template sheet</t>
  </si>
  <si>
    <r>
      <t xml:space="preserve">Enter the </t>
    </r>
    <r>
      <rPr>
        <b/>
        <sz val="11"/>
        <rFont val="Calibri"/>
        <family val="2"/>
        <scheme val="minor"/>
      </rPr>
      <t>Annual</t>
    </r>
    <r>
      <rPr>
        <sz val="11"/>
        <rFont val="Calibri"/>
        <family val="2"/>
        <scheme val="minor"/>
      </rPr>
      <t xml:space="preserve"> Salary from the Salary Rates table</t>
    </r>
  </si>
  <si>
    <t>Current Salary Rates are located on the next tab (worksheet), use only those numbers in the highlighted column</t>
  </si>
  <si>
    <t>Enter the total hours to be worked over the contract</t>
  </si>
  <si>
    <t>(One week Full-time = 35 hours)</t>
  </si>
  <si>
    <t>Casual Contract - Calculations</t>
  </si>
  <si>
    <t>Casual hourly rate (includes 25% Loading)</t>
  </si>
  <si>
    <t>On-costs @ 18.2%</t>
  </si>
  <si>
    <t>Total hourly rate</t>
  </si>
  <si>
    <t>Copy this hourly rate to the relevant cell in column C on the Budget template sheet</t>
  </si>
  <si>
    <t>Budget estimate based on total hours to be worked (as entered above)</t>
  </si>
  <si>
    <t>Use this number to check the calculations in column E on the budget template sheet</t>
  </si>
  <si>
    <r>
      <rPr>
        <b/>
        <sz val="14"/>
        <color rgb="FF000000"/>
        <rFont val="Arial"/>
      </rPr>
      <t xml:space="preserve">ACADEMIC STAFF SALARY RATES </t>
    </r>
    <r>
      <rPr>
        <b/>
        <sz val="14"/>
        <color rgb="FFFF0000"/>
        <rFont val="Arial"/>
      </rPr>
      <t>EFFECTIVE 30 June 2025</t>
    </r>
  </si>
  <si>
    <t>PAY CLASS</t>
  </si>
  <si>
    <t>SALARY RATES</t>
  </si>
  <si>
    <t>2.8% Increase 30/6/2025</t>
  </si>
  <si>
    <t>F/N Salary</t>
  </si>
  <si>
    <t>Hourly Rate</t>
  </si>
  <si>
    <t>Casual Hourly Rate With 25% Loading</t>
  </si>
  <si>
    <t>ACA1</t>
  </si>
  <si>
    <t>Academic Level A, Increment 1</t>
  </si>
  <si>
    <t>ACA2</t>
  </si>
  <si>
    <t>Academic Level A, Increment 2</t>
  </si>
  <si>
    <t>ACA3</t>
  </si>
  <si>
    <t>Academic Level A, Increment 3</t>
  </si>
  <si>
    <t>ACA4</t>
  </si>
  <si>
    <t>Academic Level A, Increment 4</t>
  </si>
  <si>
    <t>ACA5</t>
  </si>
  <si>
    <t>Academic Level A, Increment 5</t>
  </si>
  <si>
    <t>ACA6</t>
  </si>
  <si>
    <t>Academic Level A, Increment 6</t>
  </si>
  <si>
    <t>ACA7</t>
  </si>
  <si>
    <t>Academic Level A, Increment 7</t>
  </si>
  <si>
    <t>ACA8</t>
  </si>
  <si>
    <t>Academic Level A, Increment 8</t>
  </si>
  <si>
    <t>ACB1</t>
  </si>
  <si>
    <t>Academic Level B, Increment 1</t>
  </si>
  <si>
    <t>ACB2</t>
  </si>
  <si>
    <t>Academic Level B, Increment 2</t>
  </si>
  <si>
    <t>ACB3</t>
  </si>
  <si>
    <t>Academic Level B, Increment 3</t>
  </si>
  <si>
    <t>ACB4</t>
  </si>
  <si>
    <t>Academic Level B, Increment 4</t>
  </si>
  <si>
    <r>
      <rPr>
        <b/>
        <sz val="14"/>
        <color rgb="FF000000"/>
        <rFont val="Arial"/>
      </rPr>
      <t xml:space="preserve">PROFESSIONAL STAFF SALARY RATES </t>
    </r>
    <r>
      <rPr>
        <b/>
        <sz val="14"/>
        <color rgb="FFFF0000"/>
        <rFont val="Arial"/>
      </rPr>
      <t>EFFECTIVE 30 June 2025</t>
    </r>
  </si>
  <si>
    <t>F/N AMOUNT</t>
  </si>
  <si>
    <t>HOURLY RATE</t>
  </si>
  <si>
    <t>CASUAL HOURLY RATE WITH 25% LOADING</t>
  </si>
  <si>
    <t>HEW11</t>
  </si>
  <si>
    <t>HEW 1 INCREMENT 1</t>
  </si>
  <si>
    <t>HEW12</t>
  </si>
  <si>
    <t>HEW 1 INCREMENT 2</t>
  </si>
  <si>
    <t>HEW13</t>
  </si>
  <si>
    <t>HEW 1 INCREMENT 3</t>
  </si>
  <si>
    <t>HEW21</t>
  </si>
  <si>
    <t>HEW 2 INCREMENT 1</t>
  </si>
  <si>
    <t>HEW22</t>
  </si>
  <si>
    <t>HEW 2 INCREMENT 2</t>
  </si>
  <si>
    <t>HEW23</t>
  </si>
  <si>
    <t>HEW 2 INCREMENT 3</t>
  </si>
  <si>
    <t>HEW31</t>
  </si>
  <si>
    <t>HEW 3 INCREMENT 1</t>
  </si>
  <si>
    <t>HEW32</t>
  </si>
  <si>
    <t>HEW 3 INCREMENT 2</t>
  </si>
  <si>
    <t>HEW33</t>
  </si>
  <si>
    <t>HEW 3 INCREMENT 3</t>
  </si>
  <si>
    <t>HEW34</t>
  </si>
  <si>
    <t>HEW 3 INCREMENT 4</t>
  </si>
  <si>
    <t>HEW41</t>
  </si>
  <si>
    <t>HEW 4 INCREMENT 1</t>
  </si>
  <si>
    <t>HEW42</t>
  </si>
  <si>
    <t>HEW 4 INCREMENT 2</t>
  </si>
  <si>
    <t>HEW43</t>
  </si>
  <si>
    <t>HEW 4 INCREMENT 3</t>
  </si>
  <si>
    <t>HEW44</t>
  </si>
  <si>
    <t>HEW 4 INCREMENT 4</t>
  </si>
  <si>
    <t>HEW51</t>
  </si>
  <si>
    <t>HEW 5 INCREMENT 1</t>
  </si>
  <si>
    <t>HEW52</t>
  </si>
  <si>
    <t>HEW 5 INCREMENT 2</t>
  </si>
  <si>
    <t>HEW53</t>
  </si>
  <si>
    <t>HEW 5 INCREMENT 3</t>
  </si>
  <si>
    <t>HEW54</t>
  </si>
  <si>
    <t>HEW 5 INCREMENT 4</t>
  </si>
  <si>
    <t>HEW61</t>
  </si>
  <si>
    <t>HEW 6 INCREMENT 1</t>
  </si>
  <si>
    <t>HEW62</t>
  </si>
  <si>
    <t>HEW 6 INCREMENT 2</t>
  </si>
  <si>
    <t>HEW63</t>
  </si>
  <si>
    <t>HEW 6 INCREMENT 3</t>
  </si>
  <si>
    <t>HEW64</t>
  </si>
  <si>
    <t>HEW 6 INCREMENT 4</t>
  </si>
  <si>
    <t>HEW71</t>
  </si>
  <si>
    <t>HEW 7 INCREMENT 1</t>
  </si>
  <si>
    <t>HEW72</t>
  </si>
  <si>
    <t>HEW 7 INCREMENT 2</t>
  </si>
  <si>
    <t>HEW73</t>
  </si>
  <si>
    <t>HEW 7 INCREMENT 3</t>
  </si>
  <si>
    <t>HEW74</t>
  </si>
  <si>
    <t>HEW 7 INCREMENT 4</t>
  </si>
  <si>
    <t>Column1</t>
  </si>
  <si>
    <t>yes</t>
  </si>
  <si>
    <t>no</t>
  </si>
  <si>
    <t>Napier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</si>
</sst>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164" formatCode="_(&quot;$&quot;* #,##0.00_);_(&quot;$&quot;* \(#,##0.00\);_(&quot;$&quot;* &quot;-&quot;??_);_(@_)"/>
    <numFmt numFmtId="165" formatCode="_(&quot;$&quot;* #,##0.00000_);_(&quot;$&quot;* \(#,##0.00000\);_(&quot;$&quot;* &quot;-&quot;??_);_(@_)"/>
    <numFmt numFmtId="166" formatCode="_(* #,##0.00_);_(* \(#,##0.00\);_(* &quot;-&quot;??_);_(@_)"/>
    <numFmt numFmtId="167" formatCode="0.0000"/>
    <numFmt numFmtId="168" formatCode="&quot;$&quot;#,##0.00"/>
    <numFmt numFmtId="169" formatCode="&quot;$&quot;#,##0.00000"/>
    <numFmt numFmtId="170" formatCode="&quot;$&quot;#,##0.00000;\-&quot;$&quot;#,##0.00000"/>
  </numFmts>
  <fonts count="3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Calibri"/>
      <family val="2"/>
      <scheme val="minor"/>
    </font>
    <font>
      <sz val="10"/>
      <name val="Calibri"/>
      <family val="2"/>
      <scheme val="minor"/>
    </font>
    <font>
      <sz val="11"/>
      <name val="Calibri"/>
      <family val="2"/>
      <scheme val="minor"/>
    </font>
    <font>
      <b/>
      <sz val="11"/>
      <name val="Calibri"/>
      <family val="2"/>
      <scheme val="minor"/>
    </font>
    <font>
      <sz val="10"/>
      <color theme="3" tint="0.39997558519241921"/>
      <name val="Calibri"/>
      <family val="2"/>
      <scheme val="minor"/>
    </font>
    <font>
      <b/>
      <sz val="14"/>
      <color theme="1"/>
      <name val="Calibri"/>
      <family val="2"/>
      <scheme val="minor"/>
    </font>
    <font>
      <sz val="9"/>
      <color indexed="8"/>
      <name val="Arial"/>
      <family val="2"/>
    </font>
    <font>
      <sz val="8"/>
      <name val="Calibri"/>
      <family val="2"/>
      <scheme val="minor"/>
    </font>
    <font>
      <sz val="10"/>
      <name val="Arial"/>
      <family val="2"/>
    </font>
    <font>
      <sz val="9"/>
      <name val="Arial"/>
      <family val="2"/>
    </font>
    <font>
      <sz val="14"/>
      <name val="Arial"/>
      <family val="2"/>
    </font>
    <font>
      <b/>
      <sz val="9"/>
      <name val="Arial"/>
      <family val="2"/>
    </font>
    <font>
      <i/>
      <sz val="11"/>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b/>
      <i/>
      <sz val="9"/>
      <color theme="1"/>
      <name val="Calibri"/>
      <family val="2"/>
      <scheme val="minor"/>
    </font>
    <font>
      <sz val="9"/>
      <color theme="1"/>
      <name val="Arial"/>
      <family val="2"/>
    </font>
    <font>
      <b/>
      <u/>
      <sz val="11"/>
      <color rgb="FF0070C0"/>
      <name val="Calibri"/>
      <family val="2"/>
      <scheme val="minor"/>
    </font>
    <font>
      <sz val="11"/>
      <color rgb="FF000000"/>
      <name val="Calibri"/>
      <family val="2"/>
      <scheme val="minor"/>
    </font>
    <font>
      <sz val="11"/>
      <color rgb="FF000000"/>
      <name val="Calibri"/>
      <scheme val="minor"/>
    </font>
    <font>
      <b/>
      <sz val="11"/>
      <color rgb="FF000000"/>
      <name val="Calibri"/>
      <scheme val="minor"/>
    </font>
    <font>
      <b/>
      <sz val="11"/>
      <color rgb="FF000000"/>
      <name val="Calibri"/>
    </font>
    <font>
      <sz val="11"/>
      <color rgb="FF000000"/>
      <name val="Calibri"/>
    </font>
    <font>
      <sz val="22"/>
      <color rgb="FFFF0000"/>
      <name val="Calibri"/>
      <family val="2"/>
      <scheme val="minor"/>
    </font>
    <font>
      <sz val="22"/>
      <color theme="1"/>
      <name val="Calibri"/>
      <family val="2"/>
      <scheme val="minor"/>
    </font>
    <font>
      <b/>
      <sz val="14"/>
      <color rgb="FF000000"/>
      <name val="Arial"/>
    </font>
    <font>
      <b/>
      <sz val="14"/>
      <color rgb="FFFF0000"/>
      <name val="Arial"/>
    </font>
    <font>
      <b/>
      <sz val="14"/>
      <name val="Arial"/>
    </font>
    <font>
      <i/>
      <sz val="9"/>
      <color rgb="FF000000"/>
      <name val="Calibri"/>
    </font>
    <font>
      <i/>
      <u/>
      <sz val="9"/>
      <color rgb="FF000000"/>
      <name val="Calibri"/>
    </font>
    <font>
      <b/>
      <i/>
      <sz val="9"/>
      <color rgb="FF000000"/>
      <name val="Calibri"/>
    </font>
  </fonts>
  <fills count="7">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FFFF66"/>
        <bgColor indexed="64"/>
      </patternFill>
    </fill>
    <fill>
      <patternFill patternType="solid">
        <fgColor indexed="9"/>
        <bgColor indexed="64"/>
      </patternFill>
    </fill>
    <fill>
      <patternFill patternType="solid">
        <fgColor theme="6" tint="0.59999389629810485"/>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3" fillId="0" borderId="0"/>
    <xf numFmtId="0" fontId="12" fillId="0" borderId="0"/>
    <xf numFmtId="166" fontId="3" fillId="0" borderId="0" applyFont="0" applyFill="0" applyBorder="0" applyAlignment="0" applyProtection="0"/>
  </cellStyleXfs>
  <cellXfs count="109">
    <xf numFmtId="0" fontId="0" fillId="0" borderId="0" xfId="0"/>
    <xf numFmtId="0" fontId="4" fillId="2" borderId="1" xfId="2" applyFont="1" applyFill="1" applyBorder="1" applyAlignment="1">
      <alignment horizontal="left"/>
    </xf>
    <xf numFmtId="0" fontId="5" fillId="2" borderId="2" xfId="2" applyFont="1" applyFill="1" applyBorder="1"/>
    <xf numFmtId="0" fontId="6" fillId="2" borderId="2" xfId="2" applyFont="1" applyFill="1" applyBorder="1"/>
    <xf numFmtId="0" fontId="5" fillId="2" borderId="3" xfId="2" applyFont="1" applyFill="1" applyBorder="1" applyAlignment="1">
      <alignment horizontal="left"/>
    </xf>
    <xf numFmtId="164" fontId="5" fillId="2" borderId="4" xfId="1" applyNumberFormat="1" applyFont="1" applyFill="1" applyBorder="1"/>
    <xf numFmtId="165" fontId="6" fillId="2" borderId="4" xfId="1" applyNumberFormat="1" applyFont="1" applyFill="1" applyBorder="1"/>
    <xf numFmtId="0" fontId="5" fillId="2" borderId="3" xfId="2" quotePrefix="1" applyFont="1" applyFill="1" applyBorder="1" applyAlignment="1">
      <alignment horizontal="left"/>
    </xf>
    <xf numFmtId="164" fontId="5" fillId="2" borderId="5" xfId="1" applyNumberFormat="1" applyFont="1" applyFill="1" applyBorder="1"/>
    <xf numFmtId="164" fontId="6" fillId="2" borderId="5" xfId="1" applyNumberFormat="1" applyFont="1" applyFill="1" applyBorder="1"/>
    <xf numFmtId="0" fontId="5" fillId="2" borderId="3" xfId="2" quotePrefix="1" applyFont="1" applyFill="1" applyBorder="1" applyAlignment="1">
      <alignment horizontal="right"/>
    </xf>
    <xf numFmtId="164" fontId="5" fillId="2" borderId="6" xfId="1" applyNumberFormat="1" applyFont="1" applyFill="1" applyBorder="1"/>
    <xf numFmtId="164" fontId="7" fillId="2" borderId="7" xfId="1" applyNumberFormat="1" applyFont="1" applyFill="1" applyBorder="1"/>
    <xf numFmtId="164" fontId="5" fillId="2" borderId="0" xfId="1" applyNumberFormat="1" applyFont="1" applyFill="1" applyBorder="1"/>
    <xf numFmtId="164" fontId="7" fillId="2" borderId="8" xfId="1" applyNumberFormat="1" applyFont="1" applyFill="1" applyBorder="1"/>
    <xf numFmtId="0" fontId="5" fillId="2" borderId="9" xfId="2" applyFont="1" applyFill="1" applyBorder="1" applyAlignment="1">
      <alignment horizontal="left"/>
    </xf>
    <xf numFmtId="0" fontId="8" fillId="2" borderId="10" xfId="0" applyFont="1" applyFill="1" applyBorder="1"/>
    <xf numFmtId="44" fontId="6" fillId="2" borderId="11" xfId="0" applyNumberFormat="1" applyFont="1" applyFill="1" applyBorder="1"/>
    <xf numFmtId="0" fontId="9" fillId="0" borderId="0" xfId="0" applyFont="1"/>
    <xf numFmtId="0" fontId="6" fillId="0" borderId="0" xfId="0" applyFont="1"/>
    <xf numFmtId="4" fontId="0" fillId="4" borderId="13" xfId="1" applyNumberFormat="1" applyFont="1" applyFill="1" applyBorder="1"/>
    <xf numFmtId="0" fontId="11" fillId="0" borderId="0" xfId="0" applyFont="1" applyAlignment="1">
      <alignment horizontal="right"/>
    </xf>
    <xf numFmtId="0" fontId="13" fillId="0" borderId="0" xfId="3" applyFont="1"/>
    <xf numFmtId="0" fontId="13" fillId="0" borderId="0" xfId="3" applyFont="1" applyAlignment="1">
      <alignment horizontal="center"/>
    </xf>
    <xf numFmtId="0" fontId="15" fillId="0" borderId="10" xfId="3" applyFont="1" applyBorder="1" applyAlignment="1">
      <alignment horizontal="left" vertical="center"/>
    </xf>
    <xf numFmtId="0" fontId="15" fillId="0" borderId="0" xfId="3" applyFont="1" applyAlignment="1">
      <alignment horizontal="left" vertical="center"/>
    </xf>
    <xf numFmtId="0" fontId="13" fillId="0" borderId="0" xfId="3" applyFont="1" applyAlignment="1">
      <alignment horizontal="left"/>
    </xf>
    <xf numFmtId="0" fontId="15" fillId="0" borderId="14" xfId="3" applyFont="1" applyBorder="1" applyAlignment="1">
      <alignment horizontal="center" vertical="center" wrapText="1"/>
    </xf>
    <xf numFmtId="0" fontId="15" fillId="0" borderId="15" xfId="3" applyFont="1" applyBorder="1" applyAlignment="1">
      <alignment horizontal="center" vertical="center" wrapText="1"/>
    </xf>
    <xf numFmtId="166" fontId="15" fillId="0" borderId="15" xfId="4" applyFont="1" applyBorder="1" applyAlignment="1">
      <alignment horizontal="center" vertical="center" wrapText="1"/>
    </xf>
    <xf numFmtId="2" fontId="15" fillId="0" borderId="14" xfId="3" applyNumberFormat="1" applyFont="1" applyBorder="1" applyAlignment="1">
      <alignment horizontal="center" vertical="center" wrapText="1"/>
    </xf>
    <xf numFmtId="0" fontId="15" fillId="0" borderId="16" xfId="3" applyFont="1" applyBorder="1" applyAlignment="1">
      <alignment horizontal="center" vertical="center" wrapText="1"/>
    </xf>
    <xf numFmtId="167" fontId="15" fillId="5" borderId="16" xfId="4" applyNumberFormat="1" applyFont="1" applyFill="1" applyBorder="1" applyAlignment="1">
      <alignment horizontal="center" vertical="center" wrapText="1"/>
    </xf>
    <xf numFmtId="0" fontId="13" fillId="0" borderId="17" xfId="3" applyFont="1" applyBorder="1" applyAlignment="1">
      <alignment horizontal="center" vertical="center"/>
    </xf>
    <xf numFmtId="0" fontId="13" fillId="0" borderId="18" xfId="3" applyFont="1" applyBorder="1" applyAlignment="1">
      <alignment vertical="center"/>
    </xf>
    <xf numFmtId="168" fontId="13" fillId="0" borderId="18" xfId="4" applyNumberFormat="1" applyFont="1" applyBorder="1" applyAlignment="1">
      <alignment horizontal="center" vertical="center"/>
    </xf>
    <xf numFmtId="169" fontId="13" fillId="0" borderId="17" xfId="3" applyNumberFormat="1" applyFont="1" applyBorder="1" applyAlignment="1">
      <alignment horizontal="center" vertical="center"/>
    </xf>
    <xf numFmtId="170" fontId="13" fillId="0" borderId="17" xfId="3" applyNumberFormat="1" applyFont="1" applyBorder="1" applyAlignment="1">
      <alignment horizontal="center" vertical="center"/>
    </xf>
    <xf numFmtId="49" fontId="13" fillId="0" borderId="18" xfId="3" applyNumberFormat="1" applyFont="1" applyBorder="1" applyAlignment="1">
      <alignment horizontal="center" vertical="center"/>
    </xf>
    <xf numFmtId="168" fontId="13" fillId="0" borderId="18" xfId="3" applyNumberFormat="1" applyFont="1" applyBorder="1" applyAlignment="1">
      <alignment horizontal="center" vertical="center"/>
    </xf>
    <xf numFmtId="169" fontId="13" fillId="0" borderId="18" xfId="3" applyNumberFormat="1" applyFont="1" applyBorder="1" applyAlignment="1">
      <alignment horizontal="center" vertical="center"/>
    </xf>
    <xf numFmtId="0" fontId="13" fillId="0" borderId="12" xfId="3" applyFont="1" applyBorder="1" applyAlignment="1">
      <alignment horizontal="center" vertical="center"/>
    </xf>
    <xf numFmtId="0" fontId="13" fillId="0" borderId="12" xfId="3" applyFont="1" applyBorder="1" applyAlignment="1">
      <alignment vertical="center"/>
    </xf>
    <xf numFmtId="168" fontId="13" fillId="0" borderId="12" xfId="4" applyNumberFormat="1" applyFont="1" applyBorder="1" applyAlignment="1">
      <alignment horizontal="center" vertical="center"/>
    </xf>
    <xf numFmtId="169" fontId="13" fillId="0" borderId="12" xfId="3" applyNumberFormat="1" applyFont="1" applyBorder="1" applyAlignment="1">
      <alignment horizontal="center" vertical="center"/>
    </xf>
    <xf numFmtId="170" fontId="13" fillId="0" borderId="12" xfId="3" applyNumberFormat="1" applyFont="1" applyBorder="1" applyAlignment="1">
      <alignment horizontal="center" vertical="center"/>
    </xf>
    <xf numFmtId="49" fontId="13" fillId="0" borderId="12" xfId="3" applyNumberFormat="1" applyFont="1" applyBorder="1" applyAlignment="1">
      <alignment horizontal="center" vertical="center"/>
    </xf>
    <xf numFmtId="168" fontId="13" fillId="0" borderId="12" xfId="3" applyNumberFormat="1" applyFont="1" applyBorder="1" applyAlignment="1">
      <alignment horizontal="center" vertical="center"/>
    </xf>
    <xf numFmtId="0" fontId="10" fillId="3" borderId="12" xfId="3" applyFont="1" applyFill="1" applyBorder="1" applyAlignment="1">
      <alignment horizontal="center" vertical="center" wrapText="1"/>
    </xf>
    <xf numFmtId="0" fontId="11" fillId="0" borderId="0" xfId="0" applyFont="1" applyAlignment="1">
      <alignment wrapText="1"/>
    </xf>
    <xf numFmtId="168" fontId="2" fillId="0" borderId="0" xfId="0" applyNumberFormat="1"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168" fontId="0" fillId="0" borderId="0" xfId="0" applyNumberFormat="1" applyAlignment="1">
      <alignment horizontal="center" vertical="center" wrapText="1"/>
    </xf>
    <xf numFmtId="168" fontId="0" fillId="0" borderId="0" xfId="0" applyNumberFormat="1" applyAlignment="1">
      <alignment vertical="center" wrapText="1"/>
    </xf>
    <xf numFmtId="0" fontId="0" fillId="0" borderId="0" xfId="0" applyAlignment="1">
      <alignment horizontal="left" vertical="center" wrapText="1" indent="6"/>
    </xf>
    <xf numFmtId="168" fontId="2" fillId="0" borderId="0" xfId="0" applyNumberFormat="1" applyFont="1" applyAlignment="1">
      <alignment vertical="center" wrapText="1"/>
    </xf>
    <xf numFmtId="168" fontId="0" fillId="0" borderId="0" xfId="0" applyNumberFormat="1"/>
    <xf numFmtId="168" fontId="0" fillId="0" borderId="0" xfId="0" applyNumberFormat="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168" fontId="2" fillId="0" borderId="13" xfId="0" applyNumberFormat="1" applyFont="1" applyBorder="1" applyAlignment="1">
      <alignment horizontal="center" vertical="center" wrapText="1"/>
    </xf>
    <xf numFmtId="0" fontId="18" fillId="0" borderId="13" xfId="0" applyFont="1" applyBorder="1" applyAlignment="1">
      <alignment vertical="center" wrapText="1"/>
    </xf>
    <xf numFmtId="0" fontId="0" fillId="0" borderId="13" xfId="0" applyBorder="1" applyAlignment="1">
      <alignment vertical="center" wrapText="1"/>
    </xf>
    <xf numFmtId="168" fontId="0" fillId="0" borderId="13" xfId="0" applyNumberFormat="1" applyBorder="1" applyAlignment="1">
      <alignment vertical="center" wrapText="1"/>
    </xf>
    <xf numFmtId="0" fontId="0" fillId="0" borderId="13" xfId="0" applyBorder="1" applyAlignment="1">
      <alignment horizontal="left" vertical="center" wrapText="1" indent="6"/>
    </xf>
    <xf numFmtId="168" fontId="0" fillId="0" borderId="13" xfId="0" applyNumberFormat="1" applyBorder="1" applyAlignment="1">
      <alignment horizontal="center" vertical="center" wrapText="1"/>
    </xf>
    <xf numFmtId="0" fontId="16" fillId="0" borderId="13" xfId="0" applyFont="1" applyBorder="1" applyAlignment="1">
      <alignment vertical="center" wrapText="1"/>
    </xf>
    <xf numFmtId="168" fontId="2" fillId="0" borderId="13" xfId="0" applyNumberFormat="1" applyFont="1" applyBorder="1" applyAlignment="1">
      <alignment vertical="center" wrapText="1"/>
    </xf>
    <xf numFmtId="0" fontId="0" fillId="6" borderId="13" xfId="0" applyFill="1" applyBorder="1" applyAlignment="1">
      <alignment horizontal="left" vertical="center" wrapText="1" indent="6"/>
    </xf>
    <xf numFmtId="49" fontId="0" fillId="0" borderId="13" xfId="0" applyNumberFormat="1" applyBorder="1" applyAlignment="1">
      <alignment vertical="center" wrapText="1"/>
    </xf>
    <xf numFmtId="168" fontId="0" fillId="0" borderId="0" xfId="0" applyNumberFormat="1" applyAlignment="1">
      <alignment horizontal="center"/>
    </xf>
    <xf numFmtId="0" fontId="17" fillId="0" borderId="0" xfId="0" applyFont="1" applyAlignment="1">
      <alignment wrapText="1"/>
    </xf>
    <xf numFmtId="0" fontId="19" fillId="0" borderId="0" xfId="0" applyFont="1" applyAlignment="1">
      <alignment horizontal="center" wrapText="1"/>
    </xf>
    <xf numFmtId="0" fontId="0" fillId="0" borderId="0" xfId="0" applyAlignment="1">
      <alignment wrapText="1"/>
    </xf>
    <xf numFmtId="6" fontId="21" fillId="3" borderId="25" xfId="0" applyNumberFormat="1" applyFont="1" applyFill="1" applyBorder="1" applyAlignment="1">
      <alignment horizontal="right" vertical="center" wrapText="1"/>
    </xf>
    <xf numFmtId="6" fontId="21" fillId="3" borderId="26" xfId="0" applyNumberFormat="1" applyFont="1" applyFill="1" applyBorder="1" applyAlignment="1">
      <alignment horizontal="right" vertical="center" wrapText="1"/>
    </xf>
    <xf numFmtId="0" fontId="13" fillId="0" borderId="19" xfId="3" applyFont="1" applyBorder="1" applyAlignment="1">
      <alignment vertical="center"/>
    </xf>
    <xf numFmtId="169" fontId="13" fillId="0" borderId="19" xfId="3" applyNumberFormat="1" applyFont="1" applyBorder="1" applyAlignment="1">
      <alignment horizontal="center" vertical="center"/>
    </xf>
    <xf numFmtId="0" fontId="13" fillId="0" borderId="19" xfId="3" applyFont="1" applyBorder="1" applyAlignment="1">
      <alignment horizontal="center" vertical="center"/>
    </xf>
    <xf numFmtId="168" fontId="13" fillId="0" borderId="19" xfId="4" applyNumberFormat="1" applyFont="1" applyBorder="1" applyAlignment="1">
      <alignment horizontal="center" vertical="center"/>
    </xf>
    <xf numFmtId="170" fontId="13" fillId="0" borderId="19" xfId="3" applyNumberFormat="1" applyFont="1" applyBorder="1" applyAlignment="1">
      <alignment horizontal="center" vertical="center"/>
    </xf>
    <xf numFmtId="168" fontId="0" fillId="0" borderId="0" xfId="0" applyNumberFormat="1" applyAlignment="1" applyProtection="1">
      <alignment horizontal="center" vertical="center" wrapText="1"/>
      <protection locked="0"/>
    </xf>
    <xf numFmtId="168" fontId="2" fillId="0" borderId="0" xfId="0" applyNumberFormat="1" applyFont="1" applyAlignment="1" applyProtection="1">
      <alignment horizontal="center" vertical="center" wrapText="1"/>
      <protection locked="0"/>
    </xf>
    <xf numFmtId="168" fontId="2" fillId="0" borderId="13" xfId="0" applyNumberFormat="1" applyFont="1" applyBorder="1" applyAlignment="1">
      <alignment horizontal="right" vertical="center" wrapText="1"/>
    </xf>
    <xf numFmtId="168" fontId="0" fillId="0" borderId="13" xfId="0" applyNumberFormat="1" applyBorder="1" applyAlignment="1">
      <alignment horizontal="right" vertical="center" wrapText="1"/>
    </xf>
    <xf numFmtId="168" fontId="0" fillId="0" borderId="13" xfId="0" applyNumberFormat="1" applyBorder="1" applyAlignment="1" applyProtection="1">
      <alignment horizontal="right" vertical="center" wrapText="1"/>
      <protection locked="0"/>
    </xf>
    <xf numFmtId="168" fontId="2" fillId="0" borderId="13" xfId="0" applyNumberFormat="1" applyFont="1" applyBorder="1" applyAlignment="1" applyProtection="1">
      <alignment horizontal="right" vertical="center" wrapText="1"/>
      <protection locked="0"/>
    </xf>
    <xf numFmtId="0" fontId="2" fillId="0" borderId="0" xfId="0" applyFont="1"/>
    <xf numFmtId="0" fontId="23" fillId="0" borderId="0" xfId="0" applyFont="1"/>
    <xf numFmtId="0" fontId="2" fillId="0" borderId="27" xfId="0" applyFont="1" applyBorder="1" applyAlignment="1">
      <alignment horizontal="center" vertical="center" wrapText="1"/>
    </xf>
    <xf numFmtId="168" fontId="2" fillId="0" borderId="27" xfId="0" applyNumberFormat="1" applyFont="1" applyBorder="1" applyAlignment="1">
      <alignment horizontal="center" vertical="center" wrapText="1"/>
    </xf>
    <xf numFmtId="0" fontId="24" fillId="0" borderId="0" xfId="0" applyFont="1"/>
    <xf numFmtId="0" fontId="27" fillId="0" borderId="0" xfId="0" applyFont="1"/>
    <xf numFmtId="168" fontId="0" fillId="0" borderId="13" xfId="0" applyNumberFormat="1" applyBorder="1" applyAlignment="1">
      <alignment horizontal="right" vertical="center" wrapText="1" indent="1"/>
    </xf>
    <xf numFmtId="168" fontId="2" fillId="0" borderId="13" xfId="0" applyNumberFormat="1" applyFont="1" applyBorder="1" applyAlignment="1">
      <alignment horizontal="right" vertical="center" wrapText="1" indent="1"/>
    </xf>
    <xf numFmtId="0" fontId="28" fillId="0" borderId="0" xfId="0" applyFont="1" applyAlignment="1">
      <alignment horizontal="center" vertical="center" wrapText="1"/>
    </xf>
    <xf numFmtId="0" fontId="29" fillId="0" borderId="0" xfId="0" applyFont="1" applyAlignment="1">
      <alignment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14" fillId="0" borderId="0" xfId="3" applyFont="1" applyAlignment="1">
      <alignment horizontal="left"/>
    </xf>
    <xf numFmtId="0" fontId="32" fillId="0" borderId="0" xfId="3" applyFont="1" applyAlignment="1">
      <alignment horizontal="left" vertical="center"/>
    </xf>
    <xf numFmtId="0" fontId="32" fillId="0" borderId="0" xfId="3" applyFont="1" applyAlignment="1">
      <alignment horizontal="left" vertical="center"/>
    </xf>
    <xf numFmtId="0" fontId="33" fillId="0" borderId="27" xfId="0" applyFont="1" applyBorder="1" applyAlignment="1">
      <alignment vertical="center" wrapText="1"/>
    </xf>
    <xf numFmtId="0" fontId="14" fillId="0" borderId="0" xfId="3" applyFont="1" applyAlignment="1"/>
  </cellXfs>
  <cellStyles count="5">
    <cellStyle name="Comma 2" xfId="4" xr:uid="{8F46DE8C-C2FD-4B32-BB5C-D441C306C986}"/>
    <cellStyle name="Currency" xfId="1" builtinId="4"/>
    <cellStyle name="Normal" xfId="0" builtinId="0"/>
    <cellStyle name="Normal 2" xfId="3" xr:uid="{E2744CEF-57CB-4C76-82D2-3BC979609696}"/>
    <cellStyle name="Normal_calc-16-week" xfId="2" xr:uid="{B1695E4A-ED25-4E26-BAF9-F1A0E1BC6C2F}"/>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1019175</xdr:colOff>
      <xdr:row>6</xdr:row>
      <xdr:rowOff>219075</xdr:rowOff>
    </xdr:from>
    <xdr:to>
      <xdr:col>3</xdr:col>
      <xdr:colOff>9525</xdr:colOff>
      <xdr:row>9</xdr:row>
      <xdr:rowOff>9525</xdr:rowOff>
    </xdr:to>
    <xdr:cxnSp macro="">
      <xdr:nvCxnSpPr>
        <xdr:cNvPr id="3" name="Straight Arrow Connector 2">
          <a:extLst>
            <a:ext uri="{FF2B5EF4-FFF2-40B4-BE49-F238E27FC236}">
              <a16:creationId xmlns:a16="http://schemas.microsoft.com/office/drawing/2014/main" id="{7B8695C6-0A2E-440B-8743-6703881578CB}"/>
            </a:ext>
          </a:extLst>
        </xdr:cNvPr>
        <xdr:cNvCxnSpPr/>
      </xdr:nvCxnSpPr>
      <xdr:spPr>
        <a:xfrm flipH="1">
          <a:off x="4819650" y="1362075"/>
          <a:ext cx="1095375" cy="79057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9525</xdr:colOff>
      <xdr:row>8</xdr:row>
      <xdr:rowOff>104775</xdr:rowOff>
    </xdr:from>
    <xdr:to>
      <xdr:col>3</xdr:col>
      <xdr:colOff>28575</xdr:colOff>
      <xdr:row>12</xdr:row>
      <xdr:rowOff>28575</xdr:rowOff>
    </xdr:to>
    <xdr:cxnSp macro="">
      <xdr:nvCxnSpPr>
        <xdr:cNvPr id="4" name="Straight Arrow Connector 3">
          <a:extLst>
            <a:ext uri="{FF2B5EF4-FFF2-40B4-BE49-F238E27FC236}">
              <a16:creationId xmlns:a16="http://schemas.microsoft.com/office/drawing/2014/main" id="{CEADAE5B-3644-46A3-97CB-25FCFD017C4C}"/>
            </a:ext>
          </a:extLst>
        </xdr:cNvPr>
        <xdr:cNvCxnSpPr/>
      </xdr:nvCxnSpPr>
      <xdr:spPr>
        <a:xfrm flipH="1">
          <a:off x="4838700" y="2057400"/>
          <a:ext cx="1095375" cy="79057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00B9F2-BF75-4C5F-A472-5D06E7DBDB80}" name="Table1" displayName="Table1" ref="A1:A3" totalsRowShown="0">
  <autoFilter ref="A1:A3" xr:uid="{7E515796-59B3-4A07-8D21-3447626470AA}"/>
  <tableColumns count="1">
    <tableColumn id="1" xr3:uid="{D9EABD24-C8A4-4D5C-83E2-ECF983C9DA82}"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9E8A-92EF-4413-8344-6D61317E9130}">
  <dimension ref="A2:B29"/>
  <sheetViews>
    <sheetView showGridLines="0" workbookViewId="0">
      <selection activeCell="B18" sqref="B18"/>
    </sheetView>
  </sheetViews>
  <sheetFormatPr defaultRowHeight="14.45"/>
  <cols>
    <col min="1" max="1" width="12.85546875" customWidth="1"/>
    <col min="2" max="2" width="155.42578125" customWidth="1"/>
  </cols>
  <sheetData>
    <row r="2" spans="1:2">
      <c r="A2" s="88" t="s">
        <v>0</v>
      </c>
    </row>
    <row r="3" spans="1:2">
      <c r="A3" t="s">
        <v>1</v>
      </c>
    </row>
    <row r="5" spans="1:2">
      <c r="A5" s="88" t="s">
        <v>2</v>
      </c>
    </row>
    <row r="6" spans="1:2">
      <c r="A6" t="s">
        <v>3</v>
      </c>
    </row>
    <row r="7" spans="1:2">
      <c r="B7" t="s">
        <v>4</v>
      </c>
    </row>
    <row r="8" spans="1:2">
      <c r="B8" t="s">
        <v>5</v>
      </c>
    </row>
    <row r="9" spans="1:2">
      <c r="B9" t="s">
        <v>6</v>
      </c>
    </row>
    <row r="10" spans="1:2">
      <c r="B10" t="s">
        <v>7</v>
      </c>
    </row>
    <row r="11" spans="1:2">
      <c r="B11" s="89" t="s">
        <v>8</v>
      </c>
    </row>
    <row r="13" spans="1:2">
      <c r="A13" s="88" t="s">
        <v>9</v>
      </c>
    </row>
    <row r="14" spans="1:2">
      <c r="A14" t="s">
        <v>10</v>
      </c>
    </row>
    <row r="15" spans="1:2">
      <c r="A15" t="s">
        <v>11</v>
      </c>
    </row>
    <row r="16" spans="1:2">
      <c r="A16" t="s">
        <v>12</v>
      </c>
    </row>
    <row r="17" spans="1:1">
      <c r="A17" t="s">
        <v>13</v>
      </c>
    </row>
    <row r="18" spans="1:1">
      <c r="A18" s="92" t="s">
        <v>14</v>
      </c>
    </row>
    <row r="19" spans="1:1">
      <c r="A19" s="93" t="s">
        <v>15</v>
      </c>
    </row>
    <row r="20" spans="1:1">
      <c r="A20" t="s">
        <v>16</v>
      </c>
    </row>
    <row r="22" spans="1:1">
      <c r="A22" s="88" t="s">
        <v>17</v>
      </c>
    </row>
    <row r="23" spans="1:1">
      <c r="A23" t="s">
        <v>18</v>
      </c>
    </row>
    <row r="24" spans="1:1">
      <c r="A24" t="s">
        <v>19</v>
      </c>
    </row>
    <row r="26" spans="1:1">
      <c r="A26" s="88" t="s">
        <v>20</v>
      </c>
    </row>
    <row r="27" spans="1:1">
      <c r="A27" t="s">
        <v>21</v>
      </c>
    </row>
    <row r="28" spans="1:1">
      <c r="A28" t="s">
        <v>22</v>
      </c>
    </row>
    <row r="29" spans="1:1">
      <c r="A29" t="s">
        <v>23</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3F9A-FFE0-4591-B452-871DB648C193}">
  <sheetPr>
    <tabColor rgb="FF7030A0"/>
  </sheetPr>
  <dimension ref="A1:F40"/>
  <sheetViews>
    <sheetView topLeftCell="A21" workbookViewId="0">
      <selection activeCell="L30" sqref="L30"/>
    </sheetView>
  </sheetViews>
  <sheetFormatPr defaultColWidth="9.140625" defaultRowHeight="14.45"/>
  <cols>
    <col min="1" max="2" width="31.28515625" customWidth="1"/>
    <col min="3" max="3" width="17.28515625" style="71" customWidth="1"/>
    <col min="4" max="4" width="17.28515625" customWidth="1"/>
    <col min="5" max="5" width="17.28515625" style="58" customWidth="1"/>
    <col min="6" max="6" width="17.28515625" style="71" customWidth="1"/>
  </cols>
  <sheetData>
    <row r="1" spans="1:6" ht="51" customHeight="1">
      <c r="A1" s="96" t="s">
        <v>24</v>
      </c>
      <c r="B1" s="97"/>
      <c r="C1" s="97"/>
      <c r="D1" s="97"/>
      <c r="E1" s="97"/>
      <c r="F1" s="97"/>
    </row>
    <row r="2" spans="1:6">
      <c r="A2" s="98" t="s">
        <v>25</v>
      </c>
      <c r="B2" s="99"/>
      <c r="C2" s="99"/>
      <c r="D2" s="99"/>
      <c r="E2" s="99"/>
      <c r="F2" s="99"/>
    </row>
    <row r="3" spans="1:6" ht="138">
      <c r="A3" s="62" t="s">
        <v>26</v>
      </c>
      <c r="B3" s="60" t="s">
        <v>27</v>
      </c>
      <c r="C3" s="60" t="s">
        <v>28</v>
      </c>
      <c r="D3" s="60" t="s">
        <v>29</v>
      </c>
      <c r="E3" s="84" t="s">
        <v>30</v>
      </c>
      <c r="F3" s="84" t="s">
        <v>31</v>
      </c>
    </row>
    <row r="4" spans="1:6" ht="28.9">
      <c r="A4" s="63" t="s">
        <v>32</v>
      </c>
      <c r="B4" s="63" t="s">
        <v>33</v>
      </c>
      <c r="C4" s="66">
        <v>94.33</v>
      </c>
      <c r="D4" s="65">
        <v>20</v>
      </c>
      <c r="E4" s="85">
        <v>1886.8</v>
      </c>
      <c r="F4" s="85"/>
    </row>
    <row r="5" spans="1:6" ht="28.9">
      <c r="A5" s="63" t="s">
        <v>34</v>
      </c>
      <c r="B5" s="63" t="s">
        <v>33</v>
      </c>
      <c r="C5" s="66">
        <v>94.33</v>
      </c>
      <c r="D5" s="65">
        <v>20</v>
      </c>
      <c r="E5" s="85">
        <f t="shared" ref="E5:E10" si="0">C5*D5</f>
        <v>1886.6</v>
      </c>
      <c r="F5" s="85"/>
    </row>
    <row r="6" spans="1:6" ht="28.9">
      <c r="A6" s="63" t="s">
        <v>35</v>
      </c>
      <c r="B6" s="63" t="s">
        <v>33</v>
      </c>
      <c r="C6" s="66">
        <v>94.33</v>
      </c>
      <c r="D6" s="65">
        <v>20</v>
      </c>
      <c r="E6" s="85">
        <f t="shared" si="0"/>
        <v>1886.6</v>
      </c>
      <c r="F6" s="85"/>
    </row>
    <row r="7" spans="1:6" ht="28.9">
      <c r="A7" s="63" t="s">
        <v>36</v>
      </c>
      <c r="B7" s="63" t="s">
        <v>37</v>
      </c>
      <c r="C7" s="66"/>
      <c r="D7" s="65"/>
      <c r="E7" s="85">
        <f t="shared" si="0"/>
        <v>0</v>
      </c>
      <c r="F7" s="85">
        <v>911.7</v>
      </c>
    </row>
    <row r="8" spans="1:6">
      <c r="A8" s="63"/>
      <c r="B8" s="63"/>
      <c r="C8" s="66"/>
      <c r="D8" s="65"/>
      <c r="E8" s="85">
        <f t="shared" si="0"/>
        <v>0</v>
      </c>
      <c r="F8" s="85"/>
    </row>
    <row r="9" spans="1:6">
      <c r="A9" s="63"/>
      <c r="B9" s="63"/>
      <c r="C9" s="66"/>
      <c r="D9" s="65"/>
      <c r="E9" s="85">
        <f t="shared" si="0"/>
        <v>0</v>
      </c>
      <c r="F9" s="85"/>
    </row>
    <row r="10" spans="1:6">
      <c r="A10" s="63"/>
      <c r="B10" s="63"/>
      <c r="C10" s="66"/>
      <c r="D10" s="65"/>
      <c r="E10" s="85">
        <f t="shared" si="0"/>
        <v>0</v>
      </c>
      <c r="F10" s="85"/>
    </row>
    <row r="11" spans="1:6">
      <c r="A11" s="59" t="s">
        <v>38</v>
      </c>
      <c r="B11" s="63"/>
      <c r="C11" s="66"/>
      <c r="D11" s="65"/>
      <c r="E11" s="84">
        <f>SUM(E4:E10)</f>
        <v>5660</v>
      </c>
      <c r="F11" s="84">
        <f>SUM(F4:F10)</f>
        <v>911.7</v>
      </c>
    </row>
    <row r="12" spans="1:6">
      <c r="A12" s="51"/>
      <c r="B12" s="52"/>
      <c r="C12" s="53"/>
      <c r="D12" s="55"/>
      <c r="E12" s="50"/>
      <c r="F12" s="50"/>
    </row>
    <row r="13" spans="1:6">
      <c r="A13" s="52"/>
      <c r="B13" s="52"/>
      <c r="C13" s="53"/>
      <c r="D13" s="55"/>
      <c r="E13" s="53"/>
      <c r="F13" s="53"/>
    </row>
    <row r="14" spans="1:6">
      <c r="A14" s="100" t="s">
        <v>39</v>
      </c>
      <c r="B14" s="101"/>
      <c r="C14" s="101"/>
      <c r="D14" s="101"/>
      <c r="E14" s="101"/>
      <c r="F14" s="102"/>
    </row>
    <row r="15" spans="1:6" ht="96">
      <c r="A15" s="62" t="s">
        <v>40</v>
      </c>
      <c r="B15" s="60" t="s">
        <v>27</v>
      </c>
      <c r="C15" s="60" t="s">
        <v>41</v>
      </c>
      <c r="D15" s="69"/>
      <c r="E15" s="84" t="s">
        <v>30</v>
      </c>
      <c r="F15" s="84" t="s">
        <v>31</v>
      </c>
    </row>
    <row r="16" spans="1:6" ht="28.9">
      <c r="A16" s="63" t="s">
        <v>42</v>
      </c>
      <c r="B16" s="63" t="s">
        <v>43</v>
      </c>
      <c r="C16" s="66"/>
      <c r="D16" s="69"/>
      <c r="E16" s="94">
        <f>C16</f>
        <v>0</v>
      </c>
      <c r="F16" s="94"/>
    </row>
    <row r="17" spans="1:6">
      <c r="A17" s="63"/>
      <c r="B17" t="s">
        <v>44</v>
      </c>
      <c r="C17" s="66">
        <v>1410</v>
      </c>
      <c r="D17" s="69"/>
      <c r="E17" s="94">
        <f t="shared" ref="E17:E21" si="1">C17</f>
        <v>1410</v>
      </c>
      <c r="F17" s="94"/>
    </row>
    <row r="18" spans="1:6">
      <c r="A18" s="63"/>
      <c r="B18" s="63" t="s">
        <v>45</v>
      </c>
      <c r="C18" s="66">
        <v>120</v>
      </c>
      <c r="D18" s="69"/>
      <c r="E18" s="94">
        <f t="shared" si="1"/>
        <v>120</v>
      </c>
      <c r="F18" s="94"/>
    </row>
    <row r="19" spans="1:6">
      <c r="A19" s="63"/>
      <c r="B19" s="63" t="s">
        <v>46</v>
      </c>
      <c r="C19" s="66"/>
      <c r="D19" s="69"/>
      <c r="E19" s="94">
        <f t="shared" si="1"/>
        <v>0</v>
      </c>
      <c r="F19" s="94" t="s">
        <v>47</v>
      </c>
    </row>
    <row r="20" spans="1:6">
      <c r="A20" s="63" t="s">
        <v>48</v>
      </c>
      <c r="B20" s="63" t="s">
        <v>46</v>
      </c>
      <c r="C20" s="66"/>
      <c r="D20" s="69"/>
      <c r="E20" s="94">
        <f t="shared" si="1"/>
        <v>0</v>
      </c>
      <c r="F20" s="94" t="s">
        <v>47</v>
      </c>
    </row>
    <row r="21" spans="1:6">
      <c r="A21" s="63"/>
      <c r="B21" s="63"/>
      <c r="C21" s="66"/>
      <c r="D21" s="69"/>
      <c r="E21" s="94">
        <f t="shared" si="1"/>
        <v>0</v>
      </c>
      <c r="F21" s="94"/>
    </row>
    <row r="22" spans="1:6">
      <c r="A22" s="59" t="s">
        <v>49</v>
      </c>
      <c r="B22" s="63"/>
      <c r="C22" s="66"/>
      <c r="D22" s="69"/>
      <c r="E22" s="95">
        <f>SUM(E16:E21)</f>
        <v>1530</v>
      </c>
      <c r="F22" s="95">
        <f>SUM(F16:F21)</f>
        <v>0</v>
      </c>
    </row>
    <row r="23" spans="1:6">
      <c r="A23" s="51"/>
      <c r="B23" s="52"/>
      <c r="C23" s="53"/>
      <c r="E23" s="53"/>
      <c r="F23" s="53"/>
    </row>
    <row r="24" spans="1:6">
      <c r="A24" s="51"/>
      <c r="B24" s="52"/>
      <c r="C24" s="53"/>
      <c r="D24" s="55"/>
      <c r="E24" s="53"/>
      <c r="F24" s="53"/>
    </row>
    <row r="25" spans="1:6">
      <c r="A25" s="100" t="s">
        <v>50</v>
      </c>
      <c r="B25" s="101"/>
      <c r="C25" s="101"/>
      <c r="D25" s="101"/>
      <c r="E25" s="101"/>
      <c r="F25" s="102"/>
    </row>
    <row r="26" spans="1:6" ht="96">
      <c r="A26" s="62" t="s">
        <v>51</v>
      </c>
      <c r="B26" s="60" t="s">
        <v>27</v>
      </c>
      <c r="C26" s="60" t="s">
        <v>41</v>
      </c>
      <c r="D26" s="69"/>
      <c r="E26" s="84" t="s">
        <v>30</v>
      </c>
      <c r="F26" s="84" t="s">
        <v>31</v>
      </c>
    </row>
    <row r="27" spans="1:6" ht="28.9">
      <c r="A27" t="s">
        <v>52</v>
      </c>
      <c r="B27" s="63" t="s">
        <v>53</v>
      </c>
      <c r="C27" s="66">
        <v>600</v>
      </c>
      <c r="D27" s="69"/>
      <c r="E27" s="85">
        <f>C27</f>
        <v>600</v>
      </c>
      <c r="F27" s="85"/>
    </row>
    <row r="28" spans="1:6" ht="43.15">
      <c r="A28" s="63" t="s">
        <v>54</v>
      </c>
      <c r="B28" s="63" t="s">
        <v>55</v>
      </c>
      <c r="C28" s="66">
        <v>450</v>
      </c>
      <c r="D28" s="69"/>
      <c r="E28" s="85">
        <f t="shared" ref="E28:E32" si="2">C28</f>
        <v>450</v>
      </c>
      <c r="F28" s="85"/>
    </row>
    <row r="29" spans="1:6">
      <c r="A29" s="63"/>
      <c r="B29" s="63"/>
      <c r="C29" s="66"/>
      <c r="D29" s="69"/>
      <c r="E29" s="85">
        <f t="shared" si="2"/>
        <v>0</v>
      </c>
      <c r="F29" s="85"/>
    </row>
    <row r="30" spans="1:6">
      <c r="A30" s="63"/>
      <c r="B30" s="63"/>
      <c r="C30" s="66"/>
      <c r="D30" s="69"/>
      <c r="E30" s="85">
        <f t="shared" si="2"/>
        <v>0</v>
      </c>
      <c r="F30" s="85"/>
    </row>
    <row r="31" spans="1:6">
      <c r="A31" s="63"/>
      <c r="B31" s="63"/>
      <c r="C31" s="66"/>
      <c r="D31" s="69"/>
      <c r="E31" s="85">
        <f t="shared" si="2"/>
        <v>0</v>
      </c>
      <c r="F31" s="85"/>
    </row>
    <row r="32" spans="1:6">
      <c r="A32" s="63"/>
      <c r="B32" s="63"/>
      <c r="C32" s="66"/>
      <c r="D32" s="69"/>
      <c r="E32" s="85">
        <f t="shared" si="2"/>
        <v>0</v>
      </c>
      <c r="F32" s="85"/>
    </row>
    <row r="33" spans="1:6">
      <c r="A33" s="59" t="s">
        <v>56</v>
      </c>
      <c r="B33" s="63"/>
      <c r="C33" s="66"/>
      <c r="D33" s="69"/>
      <c r="E33" s="84">
        <f>SUM(E27:E32)</f>
        <v>1050</v>
      </c>
      <c r="F33" s="84">
        <f>SUM(F27:F32)</f>
        <v>0</v>
      </c>
    </row>
    <row r="34" spans="1:6">
      <c r="A34" s="63"/>
      <c r="B34" s="63"/>
      <c r="C34" s="66"/>
      <c r="D34" s="65"/>
      <c r="E34" s="66"/>
      <c r="F34" s="66"/>
    </row>
    <row r="35" spans="1:6">
      <c r="A35" s="63"/>
      <c r="B35" s="63"/>
      <c r="C35" s="66"/>
      <c r="D35" s="65"/>
      <c r="E35" s="84" t="s">
        <v>57</v>
      </c>
      <c r="F35" s="84" t="s">
        <v>58</v>
      </c>
    </row>
    <row r="36" spans="1:6">
      <c r="A36" s="59" t="s">
        <v>59</v>
      </c>
      <c r="B36" s="63"/>
      <c r="C36" s="66"/>
      <c r="D36" s="65"/>
      <c r="E36" s="84">
        <f>E33+E22+E11</f>
        <v>8240</v>
      </c>
      <c r="F36" s="84">
        <f>F33+F22+F11</f>
        <v>911.7</v>
      </c>
    </row>
    <row r="37" spans="1:6">
      <c r="B37" s="73"/>
    </row>
    <row r="38" spans="1:6">
      <c r="A38" s="72"/>
    </row>
    <row r="39" spans="1:6">
      <c r="A39" s="72"/>
    </row>
    <row r="40" spans="1:6">
      <c r="A40" s="72"/>
    </row>
  </sheetData>
  <mergeCells count="4">
    <mergeCell ref="A1:F1"/>
    <mergeCell ref="A2:F2"/>
    <mergeCell ref="A14:F14"/>
    <mergeCell ref="A25:F25"/>
  </mergeCells>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BAB8-EA13-4EE4-BCAD-F4B2B0ED6490}">
  <sheetPr>
    <tabColor theme="8" tint="0.39997558519241921"/>
    <pageSetUpPr fitToPage="1"/>
  </sheetPr>
  <dimension ref="A1:H37"/>
  <sheetViews>
    <sheetView zoomScale="120" zoomScaleNormal="120" workbookViewId="0">
      <selection activeCell="K10" sqref="K10"/>
    </sheetView>
  </sheetViews>
  <sheetFormatPr defaultColWidth="9.140625" defaultRowHeight="14.45"/>
  <cols>
    <col min="1" max="2" width="31.28515625" customWidth="1"/>
    <col min="3" max="3" width="17.7109375" style="57" customWidth="1"/>
    <col min="4" max="6" width="17.7109375" customWidth="1"/>
    <col min="7" max="7" width="17.7109375" style="58" customWidth="1"/>
    <col min="8" max="8" width="17.7109375" style="57" customWidth="1"/>
  </cols>
  <sheetData>
    <row r="1" spans="1:8">
      <c r="A1" s="103" t="s">
        <v>25</v>
      </c>
      <c r="B1" s="103"/>
      <c r="C1" s="103"/>
      <c r="D1" s="103"/>
      <c r="E1" s="103"/>
      <c r="F1" s="103"/>
      <c r="G1"/>
      <c r="H1"/>
    </row>
    <row r="2" spans="1:8" ht="150.75">
      <c r="A2" s="107" t="s">
        <v>60</v>
      </c>
      <c r="B2" s="90" t="s">
        <v>27</v>
      </c>
      <c r="C2" s="90" t="s">
        <v>61</v>
      </c>
      <c r="D2" s="90" t="s">
        <v>29</v>
      </c>
      <c r="E2" s="91" t="s">
        <v>30</v>
      </c>
      <c r="F2" s="91" t="s">
        <v>31</v>
      </c>
      <c r="G2"/>
      <c r="H2"/>
    </row>
    <row r="3" spans="1:8">
      <c r="A3" s="67"/>
      <c r="B3" s="63"/>
      <c r="C3" s="85"/>
      <c r="D3" s="65"/>
      <c r="E3" s="86">
        <f>SUM(C3*D3)</f>
        <v>0</v>
      </c>
      <c r="F3" s="85"/>
    </row>
    <row r="4" spans="1:8">
      <c r="A4" s="67"/>
      <c r="B4" s="63"/>
      <c r="C4" s="64"/>
      <c r="D4" s="65"/>
      <c r="E4" s="86">
        <f t="shared" ref="E4:E9" si="0">SUM(C4*D4)</f>
        <v>0</v>
      </c>
      <c r="F4" s="85"/>
    </row>
    <row r="5" spans="1:8">
      <c r="A5" s="67"/>
      <c r="B5" s="63"/>
      <c r="C5" s="64"/>
      <c r="D5" s="65"/>
      <c r="E5" s="86">
        <f t="shared" si="0"/>
        <v>0</v>
      </c>
      <c r="F5" s="85"/>
    </row>
    <row r="6" spans="1:8">
      <c r="A6" s="67"/>
      <c r="B6" s="63"/>
      <c r="C6" s="64"/>
      <c r="D6" s="65"/>
      <c r="E6" s="86">
        <f t="shared" si="0"/>
        <v>0</v>
      </c>
      <c r="F6" s="85"/>
    </row>
    <row r="7" spans="1:8">
      <c r="A7" s="67"/>
      <c r="B7" s="63"/>
      <c r="C7" s="64"/>
      <c r="D7" s="65"/>
      <c r="E7" s="86">
        <f t="shared" si="0"/>
        <v>0</v>
      </c>
      <c r="F7" s="85"/>
    </row>
    <row r="8" spans="1:8">
      <c r="A8" s="63"/>
      <c r="B8" s="63"/>
      <c r="C8" s="64"/>
      <c r="D8" s="65"/>
      <c r="E8" s="86">
        <f t="shared" si="0"/>
        <v>0</v>
      </c>
      <c r="F8" s="85"/>
    </row>
    <row r="9" spans="1:8">
      <c r="A9" s="63"/>
      <c r="B9" s="63"/>
      <c r="C9" s="64"/>
      <c r="D9" s="65"/>
      <c r="E9" s="86">
        <f t="shared" si="0"/>
        <v>0</v>
      </c>
      <c r="F9" s="85"/>
    </row>
    <row r="10" spans="1:8">
      <c r="A10" s="59" t="s">
        <v>38</v>
      </c>
      <c r="B10" s="63"/>
      <c r="C10" s="64"/>
      <c r="D10" s="65"/>
      <c r="E10" s="87">
        <f>SUM(E3:E9)</f>
        <v>0</v>
      </c>
      <c r="F10" s="84">
        <f>SUM(F3:F9)</f>
        <v>0</v>
      </c>
    </row>
    <row r="11" spans="1:8">
      <c r="A11" s="51"/>
      <c r="B11" s="52"/>
      <c r="C11" s="54"/>
      <c r="D11" s="55"/>
      <c r="E11" s="55"/>
      <c r="F11" s="55"/>
      <c r="G11" s="50"/>
      <c r="H11" s="56"/>
    </row>
    <row r="12" spans="1:8">
      <c r="A12" s="51"/>
      <c r="B12" s="52"/>
      <c r="C12" s="54"/>
      <c r="D12" s="55"/>
      <c r="E12" s="55"/>
      <c r="F12" s="55"/>
      <c r="G12" s="50"/>
      <c r="H12" s="56"/>
    </row>
    <row r="13" spans="1:8">
      <c r="A13" s="52"/>
      <c r="B13" s="52"/>
      <c r="C13" s="54"/>
      <c r="D13" s="55"/>
      <c r="E13" s="55"/>
      <c r="F13" s="55"/>
      <c r="G13" s="53"/>
      <c r="H13" s="54"/>
    </row>
    <row r="14" spans="1:8">
      <c r="A14" s="100" t="s">
        <v>39</v>
      </c>
      <c r="B14" s="101"/>
      <c r="C14" s="101"/>
      <c r="D14" s="101"/>
      <c r="E14" s="102"/>
      <c r="F14" s="51"/>
      <c r="G14" s="51"/>
      <c r="H14" s="51"/>
    </row>
    <row r="15" spans="1:8" ht="111" customHeight="1">
      <c r="A15" s="62" t="s">
        <v>62</v>
      </c>
      <c r="B15" s="60" t="s">
        <v>27</v>
      </c>
      <c r="C15" s="60" t="s">
        <v>41</v>
      </c>
      <c r="D15" s="61" t="s">
        <v>30</v>
      </c>
      <c r="E15" s="61" t="s">
        <v>31</v>
      </c>
      <c r="F15" s="55"/>
      <c r="G15" s="50"/>
      <c r="H15" s="50"/>
    </row>
    <row r="16" spans="1:8">
      <c r="A16" s="62"/>
      <c r="B16" s="63"/>
      <c r="C16" s="85"/>
      <c r="D16" s="86">
        <f>C16</f>
        <v>0</v>
      </c>
      <c r="E16" s="85"/>
      <c r="F16" s="55"/>
      <c r="G16" s="82"/>
      <c r="H16" s="54"/>
    </row>
    <row r="17" spans="1:8">
      <c r="A17" s="62"/>
      <c r="B17" s="63"/>
      <c r="C17" s="85"/>
      <c r="D17" s="86">
        <f t="shared" ref="D17:D21" si="1">C17</f>
        <v>0</v>
      </c>
      <c r="E17" s="85"/>
      <c r="F17" s="55"/>
      <c r="G17" s="82"/>
      <c r="H17" s="54"/>
    </row>
    <row r="18" spans="1:8">
      <c r="A18" s="62"/>
      <c r="B18" s="63"/>
      <c r="C18" s="85"/>
      <c r="D18" s="86">
        <f t="shared" si="1"/>
        <v>0</v>
      </c>
      <c r="E18" s="85"/>
      <c r="F18" s="55"/>
      <c r="G18" s="82"/>
      <c r="H18" s="54"/>
    </row>
    <row r="19" spans="1:8">
      <c r="A19" s="62"/>
      <c r="B19" s="63"/>
      <c r="C19" s="85"/>
      <c r="D19" s="86">
        <f t="shared" si="1"/>
        <v>0</v>
      </c>
      <c r="E19" s="85"/>
      <c r="F19" s="55"/>
      <c r="G19" s="82"/>
      <c r="H19" s="54"/>
    </row>
    <row r="20" spans="1:8">
      <c r="A20" s="63"/>
      <c r="B20" s="63"/>
      <c r="C20" s="85"/>
      <c r="D20" s="86">
        <f t="shared" si="1"/>
        <v>0</v>
      </c>
      <c r="E20" s="85"/>
      <c r="F20" s="55"/>
      <c r="G20" s="82"/>
      <c r="H20" s="54"/>
    </row>
    <row r="21" spans="1:8">
      <c r="A21" s="63"/>
      <c r="B21" s="63"/>
      <c r="C21" s="85"/>
      <c r="D21" s="86">
        <f t="shared" si="1"/>
        <v>0</v>
      </c>
      <c r="E21" s="85"/>
      <c r="F21" s="55"/>
      <c r="G21" s="82"/>
      <c r="H21" s="54"/>
    </row>
    <row r="22" spans="1:8">
      <c r="A22" s="59" t="s">
        <v>49</v>
      </c>
      <c r="B22" s="63"/>
      <c r="C22" s="85"/>
      <c r="D22" s="87">
        <f>SUM(D16:D21)</f>
        <v>0</v>
      </c>
      <c r="E22" s="84">
        <f>SUM(E16:E21)</f>
        <v>0</v>
      </c>
      <c r="F22" s="55"/>
      <c r="G22" s="83"/>
      <c r="H22" s="56"/>
    </row>
    <row r="23" spans="1:8">
      <c r="A23" s="51"/>
      <c r="B23" s="52"/>
      <c r="C23" s="54"/>
      <c r="G23" s="53"/>
      <c r="H23" s="54"/>
    </row>
    <row r="24" spans="1:8">
      <c r="A24" s="51"/>
      <c r="B24" s="52"/>
      <c r="C24" s="54"/>
      <c r="G24" s="53"/>
      <c r="H24" s="54"/>
    </row>
    <row r="25" spans="1:8">
      <c r="A25" s="51"/>
      <c r="B25" s="52"/>
      <c r="C25" s="54"/>
      <c r="D25" s="55"/>
      <c r="E25" s="55"/>
      <c r="F25" s="55"/>
      <c r="G25" s="53"/>
      <c r="H25" s="54"/>
    </row>
    <row r="26" spans="1:8">
      <c r="A26" s="100" t="s">
        <v>50</v>
      </c>
      <c r="B26" s="101"/>
      <c r="C26" s="101"/>
      <c r="D26" s="101"/>
      <c r="E26" s="102"/>
      <c r="F26" s="51"/>
      <c r="G26" s="51"/>
      <c r="H26" s="51"/>
    </row>
    <row r="27" spans="1:8" ht="96">
      <c r="A27" s="62" t="s">
        <v>63</v>
      </c>
      <c r="B27" s="60" t="s">
        <v>27</v>
      </c>
      <c r="C27" s="60" t="s">
        <v>41</v>
      </c>
      <c r="D27" s="61" t="s">
        <v>30</v>
      </c>
      <c r="E27" s="61" t="s">
        <v>31</v>
      </c>
      <c r="F27" s="55"/>
      <c r="G27" s="50"/>
      <c r="H27" s="50"/>
    </row>
    <row r="28" spans="1:8">
      <c r="A28" s="62"/>
      <c r="B28" s="70"/>
      <c r="C28" s="85"/>
      <c r="D28" s="86">
        <f>C28</f>
        <v>0</v>
      </c>
      <c r="E28" s="85"/>
      <c r="F28" s="55"/>
      <c r="G28" s="82"/>
      <c r="H28" s="54"/>
    </row>
    <row r="29" spans="1:8">
      <c r="A29" s="62"/>
      <c r="B29" s="70"/>
      <c r="C29" s="85"/>
      <c r="D29" s="86">
        <f t="shared" ref="D29:D33" si="2">C29</f>
        <v>0</v>
      </c>
      <c r="E29" s="85"/>
      <c r="F29" s="55"/>
      <c r="G29" s="82"/>
      <c r="H29" s="54"/>
    </row>
    <row r="30" spans="1:8">
      <c r="A30" s="62"/>
      <c r="B30" s="70"/>
      <c r="C30" s="85"/>
      <c r="D30" s="86">
        <f t="shared" si="2"/>
        <v>0</v>
      </c>
      <c r="E30" s="85"/>
      <c r="F30" s="55"/>
      <c r="G30" s="82"/>
      <c r="H30" s="54"/>
    </row>
    <row r="31" spans="1:8">
      <c r="A31" s="62"/>
      <c r="B31" s="70"/>
      <c r="C31" s="85"/>
      <c r="D31" s="86">
        <f t="shared" si="2"/>
        <v>0</v>
      </c>
      <c r="E31" s="85"/>
      <c r="F31" s="55"/>
      <c r="G31" s="82"/>
      <c r="H31" s="54"/>
    </row>
    <row r="32" spans="1:8">
      <c r="A32" s="63"/>
      <c r="B32" s="70"/>
      <c r="C32" s="85"/>
      <c r="D32" s="86">
        <f t="shared" si="2"/>
        <v>0</v>
      </c>
      <c r="E32" s="85"/>
      <c r="F32" s="55"/>
      <c r="G32" s="82"/>
      <c r="H32" s="54"/>
    </row>
    <row r="33" spans="1:8">
      <c r="A33" s="63"/>
      <c r="B33" s="70"/>
      <c r="C33" s="85"/>
      <c r="D33" s="86">
        <f t="shared" si="2"/>
        <v>0</v>
      </c>
      <c r="E33" s="85"/>
      <c r="F33" s="55"/>
      <c r="G33" s="82"/>
      <c r="H33" s="54"/>
    </row>
    <row r="34" spans="1:8">
      <c r="A34" s="59" t="s">
        <v>56</v>
      </c>
      <c r="B34" s="63"/>
      <c r="C34" s="85"/>
      <c r="D34" s="87">
        <f>SUM(D28:D33)</f>
        <v>0</v>
      </c>
      <c r="E34" s="84">
        <f>SUM(E28:E33)</f>
        <v>0</v>
      </c>
      <c r="F34" s="55"/>
      <c r="G34" s="83"/>
      <c r="H34" s="56"/>
    </row>
    <row r="35" spans="1:8">
      <c r="A35" s="63"/>
      <c r="B35" s="63"/>
      <c r="C35" s="64"/>
      <c r="D35" s="65"/>
      <c r="E35" s="65"/>
      <c r="G35"/>
      <c r="H35"/>
    </row>
    <row r="36" spans="1:8">
      <c r="A36" s="63"/>
      <c r="B36" s="63"/>
      <c r="C36" s="64"/>
      <c r="D36" s="84" t="s">
        <v>57</v>
      </c>
      <c r="E36" s="84" t="s">
        <v>58</v>
      </c>
      <c r="G36"/>
      <c r="H36"/>
    </row>
    <row r="37" spans="1:8">
      <c r="A37" s="59" t="s">
        <v>64</v>
      </c>
      <c r="B37" s="63"/>
      <c r="C37" s="64"/>
      <c r="D37" s="68">
        <f>E10+D22+D34</f>
        <v>0</v>
      </c>
      <c r="E37" s="68">
        <f>F10+E22+E34</f>
        <v>0</v>
      </c>
      <c r="F37" s="57"/>
      <c r="G37"/>
    </row>
  </sheetData>
  <mergeCells count="3">
    <mergeCell ref="A26:E26"/>
    <mergeCell ref="A14:E14"/>
    <mergeCell ref="A1:F1"/>
  </mergeCells>
  <pageMargins left="0.70866141732283472" right="0.70866141732283472" top="0.74803149606299213" bottom="0.74803149606299213" header="0.31496062992125984" footer="0.31496062992125984"/>
  <pageSetup paperSize="9" scale="5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4F9BE-0A05-499D-938D-9A560AAC55EE}">
  <sheetPr>
    <tabColor theme="9" tint="0.39997558519241921"/>
  </sheetPr>
  <dimension ref="A5:D21"/>
  <sheetViews>
    <sheetView workbookViewId="0">
      <selection activeCell="C31" sqref="C31"/>
    </sheetView>
  </sheetViews>
  <sheetFormatPr defaultRowHeight="14.45"/>
  <cols>
    <col min="1" max="1" width="57" bestFit="1" customWidth="1"/>
    <col min="2" max="2" width="15.42578125" bestFit="1" customWidth="1"/>
    <col min="3" max="3" width="16.140625" customWidth="1"/>
    <col min="4" max="4" width="40.140625" customWidth="1"/>
  </cols>
  <sheetData>
    <row r="5" spans="1:4" ht="18">
      <c r="A5" s="18" t="s">
        <v>65</v>
      </c>
    </row>
    <row r="7" spans="1:4" ht="43.15">
      <c r="D7" s="74" t="s">
        <v>66</v>
      </c>
    </row>
    <row r="8" spans="1:4" ht="18">
      <c r="A8" s="18" t="s">
        <v>67</v>
      </c>
    </row>
    <row r="9" spans="1:4" ht="57.6">
      <c r="A9" t="s">
        <v>68</v>
      </c>
      <c r="D9" s="74" t="s">
        <v>69</v>
      </c>
    </row>
    <row r="10" spans="1:4" ht="15">
      <c r="A10" s="19" t="s">
        <v>70</v>
      </c>
      <c r="B10" s="76">
        <v>72805</v>
      </c>
    </row>
    <row r="11" spans="1:4" ht="21.6">
      <c r="A11" s="49" t="s">
        <v>71</v>
      </c>
    </row>
    <row r="12" spans="1:4">
      <c r="A12" s="19"/>
    </row>
    <row r="13" spans="1:4">
      <c r="A13" s="19" t="s">
        <v>72</v>
      </c>
      <c r="B13" s="20"/>
    </row>
    <row r="14" spans="1:4">
      <c r="A14" s="21" t="s">
        <v>73</v>
      </c>
    </row>
    <row r="15" spans="1:4" ht="15" thickBot="1"/>
    <row r="16" spans="1:4">
      <c r="A16" s="1" t="s">
        <v>74</v>
      </c>
      <c r="B16" s="2"/>
      <c r="C16" s="3"/>
    </row>
    <row r="17" spans="1:4">
      <c r="A17" s="4" t="s">
        <v>75</v>
      </c>
      <c r="B17" s="5"/>
      <c r="C17" s="6">
        <f>ROUND(+B10/260.8929/7*1.25,5)</f>
        <v>49.832299999999996</v>
      </c>
    </row>
    <row r="18" spans="1:4">
      <c r="A18" s="7" t="s">
        <v>76</v>
      </c>
      <c r="B18" s="8"/>
      <c r="C18" s="9">
        <f>ROUND((C17*0.182),2)</f>
        <v>9.07</v>
      </c>
    </row>
    <row r="19" spans="1:4" ht="29.45" thickBot="1">
      <c r="A19" s="10"/>
      <c r="B19" s="11" t="s">
        <v>77</v>
      </c>
      <c r="C19" s="12">
        <f>ROUND((C17+C18),2)</f>
        <v>58.9</v>
      </c>
      <c r="D19" s="74" t="s">
        <v>78</v>
      </c>
    </row>
    <row r="20" spans="1:4" ht="15" thickTop="1">
      <c r="A20" s="10"/>
      <c r="B20" s="13"/>
      <c r="C20" s="14"/>
    </row>
    <row r="21" spans="1:4" ht="29.45" thickBot="1">
      <c r="A21" s="15" t="s">
        <v>79</v>
      </c>
      <c r="B21" s="16"/>
      <c r="C21" s="17">
        <f>ROUND((C19*B13),2)</f>
        <v>0</v>
      </c>
      <c r="D21" s="74" t="s">
        <v>80</v>
      </c>
    </row>
  </sheetData>
  <protectedRanges>
    <protectedRange sqref="B13 B10" name="Salary"/>
  </protectedRange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5B0F-64EC-440D-8E8C-82245E057797}">
  <sheetPr>
    <tabColor theme="7" tint="0.39997558519241921"/>
  </sheetPr>
  <dimension ref="B1:G54"/>
  <sheetViews>
    <sheetView tabSelected="1" workbookViewId="0">
      <selection activeCell="D23" sqref="D23"/>
    </sheetView>
  </sheetViews>
  <sheetFormatPr defaultRowHeight="14.45"/>
  <cols>
    <col min="2" max="2" width="13.5703125" customWidth="1"/>
    <col min="3" max="3" width="27.5703125" customWidth="1"/>
    <col min="4" max="7" width="13.5703125" customWidth="1"/>
  </cols>
  <sheetData>
    <row r="1" spans="2:7" ht="18">
      <c r="B1" s="105" t="s">
        <v>81</v>
      </c>
      <c r="C1" s="104"/>
      <c r="D1" s="108"/>
      <c r="E1" s="108"/>
      <c r="F1" s="108"/>
      <c r="G1" s="108"/>
    </row>
    <row r="2" spans="2:7" ht="15" thickBot="1">
      <c r="B2" s="25"/>
      <c r="C2" s="26"/>
      <c r="D2" s="22"/>
      <c r="E2" s="22"/>
      <c r="F2" s="22"/>
      <c r="G2" s="22"/>
    </row>
    <row r="3" spans="2:7" ht="32.25">
      <c r="B3" s="31" t="s">
        <v>82</v>
      </c>
      <c r="C3" s="31" t="s">
        <v>83</v>
      </c>
      <c r="D3" s="31" t="s">
        <v>84</v>
      </c>
      <c r="E3" s="31" t="s">
        <v>85</v>
      </c>
      <c r="F3" s="31" t="s">
        <v>86</v>
      </c>
      <c r="G3" s="32" t="s">
        <v>87</v>
      </c>
    </row>
    <row r="4" spans="2:7" ht="14.25">
      <c r="B4" s="38" t="s">
        <v>88</v>
      </c>
      <c r="C4" s="34" t="s">
        <v>89</v>
      </c>
      <c r="D4" s="75">
        <v>82449</v>
      </c>
      <c r="E4" s="39">
        <f>ROUND(F4*70,2)</f>
        <v>3160.26</v>
      </c>
      <c r="F4" s="40">
        <f t="shared" ref="F4:F11" si="0">ROUND(D4/26.08929/70,5)</f>
        <v>45.146599999999999</v>
      </c>
      <c r="G4" s="40">
        <f>ROUND(F4*125%,5)</f>
        <v>56.433250000000001</v>
      </c>
    </row>
    <row r="5" spans="2:7" ht="14.25">
      <c r="B5" s="46" t="s">
        <v>90</v>
      </c>
      <c r="C5" s="42" t="s">
        <v>91</v>
      </c>
      <c r="D5" s="76">
        <v>87093</v>
      </c>
      <c r="E5" s="47">
        <f t="shared" ref="E5:E11" si="1">ROUND(F5*70,2)</f>
        <v>3338.27</v>
      </c>
      <c r="F5" s="44">
        <f t="shared" si="0"/>
        <v>47.689520000000002</v>
      </c>
      <c r="G5" s="44">
        <f t="shared" ref="G5:G11" si="2">ROUND(F5*125%,5)</f>
        <v>59.611899999999999</v>
      </c>
    </row>
    <row r="6" spans="2:7" ht="14.25">
      <c r="B6" s="46" t="s">
        <v>92</v>
      </c>
      <c r="C6" s="42" t="s">
        <v>93</v>
      </c>
      <c r="D6" s="76">
        <v>91738</v>
      </c>
      <c r="E6" s="47">
        <f t="shared" si="1"/>
        <v>3516.31</v>
      </c>
      <c r="F6" s="44">
        <f t="shared" si="0"/>
        <v>50.232979999999998</v>
      </c>
      <c r="G6" s="44">
        <f t="shared" si="2"/>
        <v>62.791229999999999</v>
      </c>
    </row>
    <row r="7" spans="2:7" ht="14.25">
      <c r="B7" s="46" t="s">
        <v>94</v>
      </c>
      <c r="C7" s="42" t="s">
        <v>95</v>
      </c>
      <c r="D7" s="76">
        <v>96383</v>
      </c>
      <c r="E7" s="47">
        <f t="shared" si="1"/>
        <v>3694.35</v>
      </c>
      <c r="F7" s="44">
        <f t="shared" si="0"/>
        <v>52.776449999999997</v>
      </c>
      <c r="G7" s="44">
        <f t="shared" si="2"/>
        <v>65.970560000000006</v>
      </c>
    </row>
    <row r="8" spans="2:7" ht="14.25">
      <c r="B8" s="46" t="s">
        <v>96</v>
      </c>
      <c r="C8" s="42" t="s">
        <v>97</v>
      </c>
      <c r="D8" s="76">
        <v>100162</v>
      </c>
      <c r="E8" s="47">
        <f t="shared" si="1"/>
        <v>3839.2</v>
      </c>
      <c r="F8" s="44">
        <f t="shared" si="0"/>
        <v>54.845709999999997</v>
      </c>
      <c r="G8" s="44">
        <f t="shared" si="2"/>
        <v>68.557140000000004</v>
      </c>
    </row>
    <row r="9" spans="2:7" ht="14.25">
      <c r="B9" s="46" t="s">
        <v>98</v>
      </c>
      <c r="C9" s="42" t="s">
        <v>99</v>
      </c>
      <c r="D9" s="76">
        <v>103935</v>
      </c>
      <c r="E9" s="47">
        <f t="shared" si="1"/>
        <v>3983.82</v>
      </c>
      <c r="F9" s="44">
        <f t="shared" si="0"/>
        <v>56.91169</v>
      </c>
      <c r="G9" s="44">
        <f t="shared" si="2"/>
        <v>71.139610000000005</v>
      </c>
    </row>
    <row r="10" spans="2:7" ht="14.25">
      <c r="B10" s="46" t="s">
        <v>100</v>
      </c>
      <c r="C10" s="42" t="s">
        <v>101</v>
      </c>
      <c r="D10" s="76">
        <v>107714</v>
      </c>
      <c r="E10" s="47">
        <f t="shared" si="1"/>
        <v>4128.67</v>
      </c>
      <c r="F10" s="44">
        <f t="shared" si="0"/>
        <v>58.980960000000003</v>
      </c>
      <c r="G10" s="44">
        <f t="shared" si="2"/>
        <v>73.726200000000006</v>
      </c>
    </row>
    <row r="11" spans="2:7" ht="14.25">
      <c r="B11" s="46" t="s">
        <v>102</v>
      </c>
      <c r="C11" s="42" t="s">
        <v>103</v>
      </c>
      <c r="D11" s="76">
        <v>111487</v>
      </c>
      <c r="E11" s="47">
        <f t="shared" si="1"/>
        <v>4273.29</v>
      </c>
      <c r="F11" s="44">
        <f t="shared" si="0"/>
        <v>61.046939999999999</v>
      </c>
      <c r="G11" s="44">
        <f t="shared" si="2"/>
        <v>76.308679999999995</v>
      </c>
    </row>
    <row r="12" spans="2:7" ht="15" thickBot="1">
      <c r="B12" s="46"/>
      <c r="C12" s="42"/>
      <c r="D12" s="48"/>
      <c r="E12" s="47"/>
      <c r="F12" s="44"/>
      <c r="G12" s="44"/>
    </row>
    <row r="13" spans="2:7" ht="14.25">
      <c r="B13" s="46" t="s">
        <v>104</v>
      </c>
      <c r="C13" s="42" t="s">
        <v>105</v>
      </c>
      <c r="D13" s="75">
        <v>120529</v>
      </c>
      <c r="E13" s="47">
        <f t="shared" ref="E13:E16" si="3">ROUND(F13*70,2)</f>
        <v>4619.8599999999997</v>
      </c>
      <c r="F13" s="44">
        <f t="shared" ref="F13:F16" si="4">ROUND(D13/26.08929/70,5)</f>
        <v>65.998069999999998</v>
      </c>
      <c r="G13" s="44">
        <f t="shared" ref="G13:G16" si="5">ROUND(F13*125%,5)</f>
        <v>82.497590000000002</v>
      </c>
    </row>
    <row r="14" spans="2:7" ht="14.25">
      <c r="B14" s="46" t="s">
        <v>106</v>
      </c>
      <c r="C14" s="42" t="s">
        <v>107</v>
      </c>
      <c r="D14" s="76">
        <v>124879</v>
      </c>
      <c r="E14" s="47">
        <f t="shared" si="3"/>
        <v>4786.6000000000004</v>
      </c>
      <c r="F14" s="44">
        <f t="shared" si="4"/>
        <v>68.38</v>
      </c>
      <c r="G14" s="44">
        <f t="shared" si="5"/>
        <v>85.474999999999994</v>
      </c>
    </row>
    <row r="15" spans="2:7" ht="14.25">
      <c r="B15" s="46" t="s">
        <v>108</v>
      </c>
      <c r="C15" s="42" t="s">
        <v>109</v>
      </c>
      <c r="D15" s="76">
        <v>129240</v>
      </c>
      <c r="E15" s="47">
        <f t="shared" si="3"/>
        <v>4953.76</v>
      </c>
      <c r="F15" s="44">
        <f t="shared" si="4"/>
        <v>70.767960000000002</v>
      </c>
      <c r="G15" s="44">
        <f t="shared" si="5"/>
        <v>88.459950000000006</v>
      </c>
    </row>
    <row r="16" spans="2:7" ht="14.25">
      <c r="B16" s="46" t="s">
        <v>110</v>
      </c>
      <c r="C16" s="42" t="s">
        <v>111</v>
      </c>
      <c r="D16" s="76">
        <v>133595</v>
      </c>
      <c r="E16" s="47">
        <f t="shared" si="3"/>
        <v>5120.68</v>
      </c>
      <c r="F16" s="44">
        <f t="shared" si="4"/>
        <v>73.152619999999999</v>
      </c>
      <c r="G16" s="44">
        <f t="shared" si="5"/>
        <v>91.440780000000004</v>
      </c>
    </row>
    <row r="20" spans="2:7" ht="18">
      <c r="B20" s="106" t="s">
        <v>112</v>
      </c>
      <c r="C20" s="22"/>
      <c r="D20" s="23"/>
      <c r="E20" s="22"/>
      <c r="F20" s="22"/>
      <c r="G20" s="22"/>
    </row>
    <row r="21" spans="2:7" ht="15" thickBot="1">
      <c r="B21" s="24"/>
      <c r="C21" s="22"/>
      <c r="D21" s="23"/>
      <c r="E21" s="22"/>
      <c r="F21" s="22"/>
      <c r="G21" s="22"/>
    </row>
    <row r="22" spans="2:7" ht="43.5">
      <c r="B22" s="27" t="s">
        <v>82</v>
      </c>
      <c r="C22" s="28" t="s">
        <v>83</v>
      </c>
      <c r="D22" s="27" t="s">
        <v>84</v>
      </c>
      <c r="E22" s="29" t="s">
        <v>113</v>
      </c>
      <c r="F22" s="27" t="s">
        <v>114</v>
      </c>
      <c r="G22" s="30" t="s">
        <v>115</v>
      </c>
    </row>
    <row r="23" spans="2:7" ht="14.25">
      <c r="B23" s="33" t="s">
        <v>116</v>
      </c>
      <c r="C23" s="34" t="s">
        <v>117</v>
      </c>
      <c r="D23" s="75">
        <v>60425</v>
      </c>
      <c r="E23" s="35">
        <f>F23*70</f>
        <v>2316.0843999999997</v>
      </c>
      <c r="F23" s="36">
        <f>ROUND(D23/26.08929/70,5)</f>
        <v>33.086919999999999</v>
      </c>
      <c r="G23" s="37">
        <f>ROUND(F23*125%,5)</f>
        <v>41.358649999999997</v>
      </c>
    </row>
    <row r="24" spans="2:7" ht="14.25">
      <c r="B24" s="41" t="s">
        <v>118</v>
      </c>
      <c r="C24" s="42" t="s">
        <v>119</v>
      </c>
      <c r="D24" s="76">
        <v>61829</v>
      </c>
      <c r="E24" s="43">
        <f>F24*70</f>
        <v>2369.8996999999999</v>
      </c>
      <c r="F24" s="44">
        <f>ROUND(D24/26.08929/70,5)</f>
        <v>33.855710000000002</v>
      </c>
      <c r="G24" s="45">
        <f t="shared" ref="G24:G25" si="6">ROUND(F24*125%,5)</f>
        <v>42.31964</v>
      </c>
    </row>
    <row r="25" spans="2:7" ht="14.25">
      <c r="B25" s="41" t="s">
        <v>120</v>
      </c>
      <c r="C25" s="42" t="s">
        <v>121</v>
      </c>
      <c r="D25" s="76">
        <v>63241</v>
      </c>
      <c r="E25" s="43">
        <f>F25*70</f>
        <v>2424.0216</v>
      </c>
      <c r="F25" s="44">
        <f>ROUND(D25/26.08929/70,5)</f>
        <v>34.628880000000002</v>
      </c>
      <c r="G25" s="45">
        <f t="shared" si="6"/>
        <v>43.286099999999998</v>
      </c>
    </row>
    <row r="26" spans="2:7" ht="15" thickBot="1">
      <c r="B26" s="41"/>
      <c r="C26" s="42"/>
      <c r="D26" s="48"/>
      <c r="E26" s="43"/>
      <c r="F26" s="44"/>
      <c r="G26" s="45"/>
    </row>
    <row r="27" spans="2:7" ht="14.25">
      <c r="B27" s="41" t="s">
        <v>122</v>
      </c>
      <c r="C27" s="42" t="s">
        <v>123</v>
      </c>
      <c r="D27" s="75">
        <v>64925</v>
      </c>
      <c r="E27" s="43">
        <f>F27*70</f>
        <v>2488.5693000000001</v>
      </c>
      <c r="F27" s="44">
        <f>ROUND(D27/26.08929/70,5)</f>
        <v>35.550989999999999</v>
      </c>
      <c r="G27" s="45">
        <f t="shared" ref="G27:G29" si="7">ROUND(F27*125%,5)</f>
        <v>44.438740000000003</v>
      </c>
    </row>
    <row r="28" spans="2:7" ht="14.25">
      <c r="B28" s="41" t="s">
        <v>124</v>
      </c>
      <c r="C28" s="42" t="s">
        <v>125</v>
      </c>
      <c r="D28" s="76">
        <v>66338</v>
      </c>
      <c r="E28" s="43">
        <f>F28*70</f>
        <v>2542.7289999999998</v>
      </c>
      <c r="F28" s="44">
        <f>ROUND(D28/26.08929/70,5)</f>
        <v>36.3247</v>
      </c>
      <c r="G28" s="45">
        <f t="shared" si="7"/>
        <v>45.405880000000003</v>
      </c>
    </row>
    <row r="29" spans="2:7" ht="14.25">
      <c r="B29" s="41" t="s">
        <v>126</v>
      </c>
      <c r="C29" s="42" t="s">
        <v>127</v>
      </c>
      <c r="D29" s="76">
        <v>68024</v>
      </c>
      <c r="E29" s="43">
        <f>F29*70</f>
        <v>2607.3536999999997</v>
      </c>
      <c r="F29" s="44">
        <f>ROUND(D29/26.08929/70,5)</f>
        <v>37.247909999999997</v>
      </c>
      <c r="G29" s="45">
        <f t="shared" si="7"/>
        <v>46.559890000000003</v>
      </c>
    </row>
    <row r="30" spans="2:7" ht="15" thickBot="1">
      <c r="B30" s="41"/>
      <c r="C30" s="42"/>
      <c r="D30" s="48"/>
      <c r="E30" s="43"/>
      <c r="F30" s="44"/>
      <c r="G30" s="45"/>
    </row>
    <row r="31" spans="2:7" ht="14.25">
      <c r="B31" s="41" t="s">
        <v>128</v>
      </c>
      <c r="C31" s="42" t="s">
        <v>129</v>
      </c>
      <c r="D31" s="75">
        <v>69709</v>
      </c>
      <c r="E31" s="43">
        <f>F31*70</f>
        <v>2671.9392000000003</v>
      </c>
      <c r="F31" s="44">
        <f>ROUND(D31/26.08929/70,5)</f>
        <v>38.170560000000002</v>
      </c>
      <c r="G31" s="45">
        <f t="shared" ref="G31:G34" si="8">ROUND(F31*125%,5)</f>
        <v>47.713200000000001</v>
      </c>
    </row>
    <row r="32" spans="2:7" ht="14.25">
      <c r="B32" s="41" t="s">
        <v>130</v>
      </c>
      <c r="C32" s="42" t="s">
        <v>131</v>
      </c>
      <c r="D32" s="76">
        <v>71404</v>
      </c>
      <c r="E32" s="43">
        <f>F32*70</f>
        <v>2736.9083000000001</v>
      </c>
      <c r="F32" s="44">
        <f>ROUND(D32/26.08929/70,5)</f>
        <v>39.098689999999998</v>
      </c>
      <c r="G32" s="45">
        <f t="shared" si="8"/>
        <v>48.873359999999998</v>
      </c>
    </row>
    <row r="33" spans="2:7" ht="14.25">
      <c r="B33" s="41" t="s">
        <v>132</v>
      </c>
      <c r="C33" s="42" t="s">
        <v>133</v>
      </c>
      <c r="D33" s="76">
        <v>73090</v>
      </c>
      <c r="E33" s="43">
        <f>F33*70</f>
        <v>2801.5330000000004</v>
      </c>
      <c r="F33" s="44">
        <f>ROUND(D33/26.08929/70,5)</f>
        <v>40.021900000000002</v>
      </c>
      <c r="G33" s="45">
        <f t="shared" si="8"/>
        <v>50.027380000000001</v>
      </c>
    </row>
    <row r="34" spans="2:7" ht="14.25">
      <c r="B34" s="41" t="s">
        <v>134</v>
      </c>
      <c r="C34" s="42" t="s">
        <v>135</v>
      </c>
      <c r="D34" s="76">
        <v>74794</v>
      </c>
      <c r="E34" s="43">
        <f>F34*70</f>
        <v>2866.8472000000002</v>
      </c>
      <c r="F34" s="44">
        <f>ROUND(D34/26.08929/70,5)</f>
        <v>40.95496</v>
      </c>
      <c r="G34" s="45">
        <f t="shared" si="8"/>
        <v>51.1937</v>
      </c>
    </row>
    <row r="35" spans="2:7" ht="15" thickBot="1">
      <c r="B35" s="41"/>
      <c r="C35" s="42"/>
      <c r="D35" s="48"/>
      <c r="E35" s="43"/>
      <c r="F35" s="44"/>
      <c r="G35" s="45"/>
    </row>
    <row r="36" spans="2:7" ht="14.25">
      <c r="B36" s="41" t="s">
        <v>136</v>
      </c>
      <c r="C36" s="42" t="s">
        <v>137</v>
      </c>
      <c r="D36" s="75">
        <v>77089</v>
      </c>
      <c r="E36" s="43">
        <f>F36*70</f>
        <v>2954.8141000000001</v>
      </c>
      <c r="F36" s="44">
        <f>ROUND(D36/26.08929/70,5)</f>
        <v>42.21163</v>
      </c>
      <c r="G36" s="45">
        <f t="shared" ref="G36:G39" si="9">ROUND(F36*125%,5)</f>
        <v>52.764539999999997</v>
      </c>
    </row>
    <row r="37" spans="2:7" ht="14.25">
      <c r="B37" s="41" t="s">
        <v>138</v>
      </c>
      <c r="C37" s="42" t="s">
        <v>139</v>
      </c>
      <c r="D37" s="76">
        <v>79079</v>
      </c>
      <c r="E37" s="43">
        <f>F37*70</f>
        <v>3031.0903000000003</v>
      </c>
      <c r="F37" s="44">
        <f>ROUND(D37/26.08929/70,5)</f>
        <v>43.301290000000002</v>
      </c>
      <c r="G37" s="45">
        <f t="shared" si="9"/>
        <v>54.126609999999999</v>
      </c>
    </row>
    <row r="38" spans="2:7" ht="14.25">
      <c r="B38" s="41" t="s">
        <v>140</v>
      </c>
      <c r="C38" s="42" t="s">
        <v>141</v>
      </c>
      <c r="D38" s="76">
        <v>81092</v>
      </c>
      <c r="E38" s="43">
        <f>F38*70</f>
        <v>3108.2485000000001</v>
      </c>
      <c r="F38" s="44">
        <f>ROUND(D38/26.08929/70,5)</f>
        <v>44.403550000000003</v>
      </c>
      <c r="G38" s="45">
        <f t="shared" si="9"/>
        <v>55.504440000000002</v>
      </c>
    </row>
    <row r="39" spans="2:7" ht="14.25">
      <c r="B39" s="41" t="s">
        <v>142</v>
      </c>
      <c r="C39" s="42" t="s">
        <v>143</v>
      </c>
      <c r="D39" s="76">
        <v>83391</v>
      </c>
      <c r="E39" s="43">
        <f>F39*70</f>
        <v>3196.3693999999996</v>
      </c>
      <c r="F39" s="44">
        <f>ROUND(D39/26.08929/70,5)</f>
        <v>45.662419999999997</v>
      </c>
      <c r="G39" s="45">
        <f t="shared" si="9"/>
        <v>57.078029999999998</v>
      </c>
    </row>
    <row r="40" spans="2:7" ht="15" thickBot="1">
      <c r="B40" s="41"/>
      <c r="C40" s="42"/>
      <c r="D40" s="48"/>
      <c r="E40" s="43"/>
      <c r="F40" s="44"/>
      <c r="G40" s="45"/>
    </row>
    <row r="41" spans="2:7" ht="14.25">
      <c r="B41" s="41" t="s">
        <v>144</v>
      </c>
      <c r="C41" s="42" t="s">
        <v>145</v>
      </c>
      <c r="D41" s="75">
        <v>85739</v>
      </c>
      <c r="E41" s="43">
        <f>F41*70</f>
        <v>3286.3676999999998</v>
      </c>
      <c r="F41" s="44">
        <f>ROUND(D41/26.08929/70,5)</f>
        <v>46.94811</v>
      </c>
      <c r="G41" s="45">
        <f t="shared" ref="G41:G44" si="10">ROUND(F41*125%,5)</f>
        <v>58.685139999999997</v>
      </c>
    </row>
    <row r="42" spans="2:7" ht="14.25">
      <c r="B42" s="41" t="s">
        <v>146</v>
      </c>
      <c r="C42" s="42" t="s">
        <v>147</v>
      </c>
      <c r="D42" s="76">
        <v>88091</v>
      </c>
      <c r="E42" s="43">
        <f>F42*70</f>
        <v>3376.5192999999999</v>
      </c>
      <c r="F42" s="44">
        <f>ROUND(D42/26.08929/70,5)</f>
        <v>48.235990000000001</v>
      </c>
      <c r="G42" s="45">
        <f t="shared" si="10"/>
        <v>60.294989999999999</v>
      </c>
    </row>
    <row r="43" spans="2:7" ht="14.25">
      <c r="B43" s="41" t="s">
        <v>148</v>
      </c>
      <c r="C43" s="42" t="s">
        <v>149</v>
      </c>
      <c r="D43" s="76">
        <v>90462</v>
      </c>
      <c r="E43" s="43">
        <f>F43*70</f>
        <v>3467.3996000000002</v>
      </c>
      <c r="F43" s="44">
        <f>ROUND(D43/26.08929/70,5)</f>
        <v>49.534280000000003</v>
      </c>
      <c r="G43" s="45">
        <f t="shared" si="10"/>
        <v>61.917850000000001</v>
      </c>
    </row>
    <row r="44" spans="2:7" ht="14.25">
      <c r="B44" s="41" t="s">
        <v>150</v>
      </c>
      <c r="C44" s="42" t="s">
        <v>151</v>
      </c>
      <c r="D44" s="76">
        <v>92815</v>
      </c>
      <c r="E44" s="43">
        <f>F44*70</f>
        <v>3557.5903999999996</v>
      </c>
      <c r="F44" s="44">
        <f>ROUND(D44/26.08929/70,5)</f>
        <v>50.822719999999997</v>
      </c>
      <c r="G44" s="45">
        <f t="shared" si="10"/>
        <v>63.528399999999998</v>
      </c>
    </row>
    <row r="45" spans="2:7" ht="15" thickBot="1">
      <c r="B45" s="41"/>
      <c r="C45" s="42"/>
      <c r="D45" s="48"/>
      <c r="E45" s="43"/>
      <c r="F45" s="44"/>
      <c r="G45" s="45"/>
    </row>
    <row r="46" spans="2:7" ht="14.25">
      <c r="B46" s="41" t="s">
        <v>152</v>
      </c>
      <c r="C46" s="42" t="s">
        <v>153</v>
      </c>
      <c r="D46" s="75">
        <v>95170</v>
      </c>
      <c r="E46" s="43">
        <f>F46*70</f>
        <v>3647.8568</v>
      </c>
      <c r="F46" s="44">
        <f>ROUND(D46/26.08929/70,5)</f>
        <v>52.11224</v>
      </c>
      <c r="G46" s="45">
        <f t="shared" ref="G46:G49" si="11">ROUND(F46*125%,5)</f>
        <v>65.140299999999996</v>
      </c>
    </row>
    <row r="47" spans="2:7" ht="14.25">
      <c r="B47" s="41" t="s">
        <v>154</v>
      </c>
      <c r="C47" s="42" t="s">
        <v>155</v>
      </c>
      <c r="D47" s="76">
        <v>97520</v>
      </c>
      <c r="E47" s="43">
        <f>F47*70</f>
        <v>3737.9321000000004</v>
      </c>
      <c r="F47" s="44">
        <f>ROUND(D47/26.08929/70,5)</f>
        <v>53.399030000000003</v>
      </c>
      <c r="G47" s="45">
        <f t="shared" si="11"/>
        <v>66.74879</v>
      </c>
    </row>
    <row r="48" spans="2:7" ht="14.25">
      <c r="B48" s="41" t="s">
        <v>156</v>
      </c>
      <c r="C48" s="42" t="s">
        <v>157</v>
      </c>
      <c r="D48" s="76">
        <v>99872</v>
      </c>
      <c r="E48" s="43">
        <f>F48*70</f>
        <v>3828.0844000000002</v>
      </c>
      <c r="F48" s="44">
        <f>ROUND(D48/26.08929/70,5)</f>
        <v>54.686920000000001</v>
      </c>
      <c r="G48" s="45">
        <f t="shared" si="11"/>
        <v>68.358649999999997</v>
      </c>
    </row>
    <row r="49" spans="2:7" ht="14.25">
      <c r="B49" s="41" t="s">
        <v>158</v>
      </c>
      <c r="C49" s="42" t="s">
        <v>159</v>
      </c>
      <c r="D49" s="76">
        <v>102227</v>
      </c>
      <c r="E49" s="43">
        <f>F49*70</f>
        <v>3918.3514999999998</v>
      </c>
      <c r="F49" s="44">
        <f>ROUND(D49/26.08929/70,5)</f>
        <v>55.97645</v>
      </c>
      <c r="G49" s="45">
        <f t="shared" si="11"/>
        <v>69.970560000000006</v>
      </c>
    </row>
    <row r="50" spans="2:7" ht="15" thickBot="1">
      <c r="B50" s="41"/>
      <c r="C50" s="42"/>
      <c r="D50" s="48"/>
      <c r="E50" s="43"/>
      <c r="F50" s="44"/>
      <c r="G50" s="45"/>
    </row>
    <row r="51" spans="2:7" ht="14.25">
      <c r="B51" s="41" t="s">
        <v>160</v>
      </c>
      <c r="C51" s="42" t="s">
        <v>161</v>
      </c>
      <c r="D51" s="75">
        <v>105212</v>
      </c>
      <c r="E51" s="43">
        <f>F51*70</f>
        <v>4032.7658000000001</v>
      </c>
      <c r="F51" s="44">
        <f>ROUND(D51/26.08929/70,5)</f>
        <v>57.610939999999999</v>
      </c>
      <c r="G51" s="45">
        <f t="shared" ref="G51:G54" si="12">ROUND(F51*125%,5)</f>
        <v>72.013679999999994</v>
      </c>
    </row>
    <row r="52" spans="2:7" ht="14.25">
      <c r="B52" s="41" t="s">
        <v>162</v>
      </c>
      <c r="C52" s="42" t="s">
        <v>163</v>
      </c>
      <c r="D52" s="76">
        <v>108081</v>
      </c>
      <c r="E52" s="43">
        <f>F52*70</f>
        <v>4142.7344000000003</v>
      </c>
      <c r="F52" s="44">
        <f>ROUND(D52/26.08929/70,5)</f>
        <v>59.181919999999998</v>
      </c>
      <c r="G52" s="45">
        <f t="shared" si="12"/>
        <v>73.977400000000003</v>
      </c>
    </row>
    <row r="53" spans="2:7" ht="14.25">
      <c r="B53" s="41" t="s">
        <v>164</v>
      </c>
      <c r="C53" s="42" t="s">
        <v>165</v>
      </c>
      <c r="D53" s="76">
        <v>110955</v>
      </c>
      <c r="E53" s="43">
        <f>F53*70</f>
        <v>4252.8948</v>
      </c>
      <c r="F53" s="44">
        <f>ROUND(D53/26.08929/70,5)</f>
        <v>60.75564</v>
      </c>
      <c r="G53" s="45">
        <f t="shared" si="12"/>
        <v>75.944550000000007</v>
      </c>
    </row>
    <row r="54" spans="2:7" ht="14.25">
      <c r="B54" s="79" t="s">
        <v>166</v>
      </c>
      <c r="C54" s="77" t="s">
        <v>167</v>
      </c>
      <c r="D54" s="76">
        <v>113823</v>
      </c>
      <c r="E54" s="80">
        <f>F54*70</f>
        <v>4362.8249000000005</v>
      </c>
      <c r="F54" s="78">
        <f>ROUND(D54/26.08929/70,5)</f>
        <v>62.326070000000001</v>
      </c>
      <c r="G54" s="81">
        <f t="shared" si="12"/>
        <v>77.907589999999999</v>
      </c>
    </row>
  </sheetData>
  <mergeCells count="1">
    <mergeCell ref="B1:G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9731-4A13-4B8D-A578-1BFE596FF808}">
  <dimension ref="A1:A100"/>
  <sheetViews>
    <sheetView topLeftCell="A77" workbookViewId="0">
      <selection activeCell="L102" sqref="L102"/>
    </sheetView>
  </sheetViews>
  <sheetFormatPr defaultRowHeight="14.45"/>
  <cols>
    <col min="1" max="1" width="11" customWidth="1"/>
  </cols>
  <sheetData>
    <row r="1" spans="1:1">
      <c r="A1" t="s">
        <v>168</v>
      </c>
    </row>
    <row r="2" spans="1:1">
      <c r="A2" t="s">
        <v>169</v>
      </c>
    </row>
    <row r="3" spans="1:1">
      <c r="A3" t="s">
        <v>170</v>
      </c>
    </row>
    <row r="100" spans="1:1">
      <c r="A100" t="s">
        <v>171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Year xmlns="90a6a2b2-774f-4676-9572-982a56edab77">2025</Year>
    <Document_x0020_Type xmlns="90a6a2b2-774f-4676-9572-982a56edab77">Budget</Document_x0020_Type>
    <SharedWithUsers xmlns="c750e847-3692-4bdf-a60c-0c439012ae6d">
      <UserInfo>
        <DisplayName>Centre for Education &amp; Innovation</DisplayName>
        <AccountId>1080</AccountId>
        <AccountType/>
      </UserInfo>
      <UserInfo>
        <DisplayName>Clare O'Connor</DisplayName>
        <AccountId>898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886CD74388F444A34F1D820C211958" ma:contentTypeVersion="11" ma:contentTypeDescription="Create a new document." ma:contentTypeScope="" ma:versionID="40c9d78ef3ba0b1835a5d2044202dae0">
  <xsd:schema xmlns:xsd="http://www.w3.org/2001/XMLSchema" xmlns:xs="http://www.w3.org/2001/XMLSchema" xmlns:p="http://schemas.microsoft.com/office/2006/metadata/properties" xmlns:ns2="90a6a2b2-774f-4676-9572-982a56edab77" xmlns:ns3="c750e847-3692-4bdf-a60c-0c439012ae6d" targetNamespace="http://schemas.microsoft.com/office/2006/metadata/properties" ma:root="true" ma:fieldsID="417b629571481484993c44aaf052b5be" ns2:_="" ns3:_="">
    <xsd:import namespace="90a6a2b2-774f-4676-9572-982a56edab77"/>
    <xsd:import namespace="c750e847-3692-4bdf-a60c-0c439012ae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Year" minOccurs="0"/>
                <xsd:element ref="ns2:Document_x0020_Typ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a6a2b2-774f-4676-9572-982a56eda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Year" ma:index="14" nillable="true" ma:displayName="Year" ma:default="2021" ma:format="Dropdown" ma:internalName="Year">
      <xsd:simpleType>
        <xsd:restriction base="dms:Choice">
          <xsd:enumeration value="2018"/>
          <xsd:enumeration value="2019"/>
          <xsd:enumeration value="2020"/>
          <xsd:enumeration value="2021"/>
          <xsd:enumeration value="2022"/>
          <xsd:enumeration value="2023"/>
          <xsd:enumeration value="2024"/>
          <xsd:enumeration value="2025"/>
        </xsd:restriction>
      </xsd:simpleType>
    </xsd:element>
    <xsd:element name="Document_x0020_Type" ma:index="15" nillable="true" ma:displayName="Document Type" ma:default="Tracking Document" ma:format="Dropdown" ma:internalName="Document_x0020_Type">
      <xsd:simpleType>
        <xsd:restriction base="dms:Choice">
          <xsd:enumeration value="Tracking Document"/>
          <xsd:enumeration value="Application Form"/>
          <xsd:enumeration value="Project Proposal Form"/>
          <xsd:enumeration value="Final Report Template"/>
          <xsd:enumeration value="Project Status Report Template"/>
          <xsd:enumeration value="Guidelines &amp; Procedures"/>
          <xsd:enumeration value="Committee"/>
          <xsd:enumeration value="Communications"/>
          <xsd:enumeration value="Budget"/>
          <xsd:enumeration value="Correspondence"/>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50e847-3692-4bdf-a60c-0c439012ae6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B7AB7-7F4E-463F-8B03-C4D104AD3281}"/>
</file>

<file path=customXml/itemProps2.xml><?xml version="1.0" encoding="utf-8"?>
<ds:datastoreItem xmlns:ds="http://schemas.openxmlformats.org/officeDocument/2006/customXml" ds:itemID="{8E3E0EC9-3AF4-496D-81C6-F26AB1504D1E}"/>
</file>

<file path=customXml/itemProps3.xml><?xml version="1.0" encoding="utf-8"?>
<ds:datastoreItem xmlns:ds="http://schemas.openxmlformats.org/officeDocument/2006/customXml" ds:itemID="{6EBE053C-2BEF-41A2-8B77-D7A5969280D6}"/>
</file>

<file path=docProps/app.xml><?xml version="1.0" encoding="utf-8"?>
<Properties xmlns="http://schemas.openxmlformats.org/officeDocument/2006/extended-properties" xmlns:vt="http://schemas.openxmlformats.org/officeDocument/2006/docPropsVTypes">
  <Application>Microsoft Excel Online</Application>
  <Manager/>
  <Company>ACU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 Stuart</dc:creator>
  <cp:keywords/>
  <dc:description/>
  <cp:lastModifiedBy>Carol Bradley</cp:lastModifiedBy>
  <cp:revision/>
  <dcterms:created xsi:type="dcterms:W3CDTF">2019-09-03T00:52:25Z</dcterms:created>
  <dcterms:modified xsi:type="dcterms:W3CDTF">2025-03-21T03:46:16Z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0x010100E2886CD74388F444A34F1D820C211958</vt:lpwstr>
  </property>
</Properties>
</file>